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Nov,25\"/>
    </mc:Choice>
  </mc:AlternateContent>
  <xr:revisionPtr revIDLastSave="0" documentId="13_ncr:1_{9201F818-93FA-4803-BC88-ABF07032ADD3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3" l="1"/>
  <c r="D27" i="3"/>
  <c r="C27" i="3"/>
  <c r="B27" i="3"/>
  <c r="E14" i="3"/>
  <c r="D14" i="3"/>
  <c r="C14" i="3"/>
  <c r="B14" i="3"/>
  <c r="J11" i="2"/>
  <c r="I11" i="2"/>
  <c r="H11" i="2"/>
  <c r="H10" i="2"/>
  <c r="H9" i="2"/>
  <c r="R201" i="2"/>
  <c r="Q201" i="2"/>
  <c r="P201" i="2"/>
  <c r="O201" i="2"/>
  <c r="R197" i="2"/>
  <c r="R196" i="2" s="1"/>
  <c r="Q197" i="2"/>
  <c r="Q196" i="2" s="1"/>
  <c r="P197" i="2"/>
  <c r="P196" i="2" s="1"/>
  <c r="O197" i="2"/>
  <c r="O196" i="2" s="1"/>
  <c r="R184" i="2"/>
  <c r="R183" i="2" s="1"/>
  <c r="R181" i="2" s="1"/>
  <c r="Q184" i="2"/>
  <c r="Q183" i="2" s="1"/>
  <c r="Q181" i="2" s="1"/>
  <c r="P184" i="2"/>
  <c r="P183" i="2" s="1"/>
  <c r="P181" i="2" s="1"/>
  <c r="O184" i="2"/>
  <c r="O183" i="2" s="1"/>
  <c r="O181" i="2" s="1"/>
  <c r="R178" i="2"/>
  <c r="Q178" i="2"/>
  <c r="P178" i="2"/>
  <c r="O178" i="2"/>
  <c r="R171" i="2"/>
  <c r="Q171" i="2"/>
  <c r="P171" i="2"/>
  <c r="O171" i="2"/>
  <c r="O167" i="2" s="1"/>
  <c r="R168" i="2"/>
  <c r="Q168" i="2"/>
  <c r="P168" i="2"/>
  <c r="O168" i="2"/>
  <c r="R163" i="2"/>
  <c r="Q163" i="2"/>
  <c r="P163" i="2"/>
  <c r="O163" i="2"/>
  <c r="R149" i="2"/>
  <c r="R148" i="2" s="1"/>
  <c r="Q149" i="2"/>
  <c r="Q148" i="2" s="1"/>
  <c r="P149" i="2"/>
  <c r="O149" i="2"/>
  <c r="O148" i="2" s="1"/>
  <c r="P148" i="2"/>
  <c r="R145" i="2"/>
  <c r="Q145" i="2"/>
  <c r="P145" i="2"/>
  <c r="O145" i="2"/>
  <c r="R142" i="2"/>
  <c r="R139" i="2" s="1"/>
  <c r="Q142" i="2"/>
  <c r="Q139" i="2" s="1"/>
  <c r="P142" i="2"/>
  <c r="P139" i="2" s="1"/>
  <c r="O142" i="2"/>
  <c r="O139" i="2" s="1"/>
  <c r="O135" i="2" s="1"/>
  <c r="R136" i="2"/>
  <c r="Q136" i="2"/>
  <c r="P136" i="2"/>
  <c r="O136" i="2"/>
  <c r="R128" i="2"/>
  <c r="Q128" i="2"/>
  <c r="P128" i="2"/>
  <c r="O128" i="2"/>
  <c r="R124" i="2"/>
  <c r="Q124" i="2"/>
  <c r="P124" i="2"/>
  <c r="O124" i="2"/>
  <c r="R120" i="2"/>
  <c r="Q120" i="2"/>
  <c r="P120" i="2"/>
  <c r="O120" i="2"/>
  <c r="R116" i="2"/>
  <c r="Q116" i="2"/>
  <c r="P116" i="2"/>
  <c r="O116" i="2"/>
  <c r="R111" i="2"/>
  <c r="Q111" i="2"/>
  <c r="P111" i="2"/>
  <c r="O111" i="2"/>
  <c r="R98" i="2"/>
  <c r="Q98" i="2"/>
  <c r="P98" i="2"/>
  <c r="O98" i="2"/>
  <c r="R94" i="2"/>
  <c r="R93" i="2" s="1"/>
  <c r="Q94" i="2"/>
  <c r="P94" i="2"/>
  <c r="O94" i="2"/>
  <c r="O93" i="2" s="1"/>
  <c r="Q93" i="2"/>
  <c r="P93" i="2"/>
  <c r="R81" i="2"/>
  <c r="R80" i="2" s="1"/>
  <c r="R78" i="2" s="1"/>
  <c r="Q81" i="2"/>
  <c r="Q80" i="2" s="1"/>
  <c r="Q78" i="2" s="1"/>
  <c r="P81" i="2"/>
  <c r="P80" i="2" s="1"/>
  <c r="P78" i="2" s="1"/>
  <c r="O81" i="2"/>
  <c r="O80" i="2"/>
  <c r="O78" i="2" s="1"/>
  <c r="R75" i="2"/>
  <c r="Q75" i="2"/>
  <c r="P75" i="2"/>
  <c r="O75" i="2"/>
  <c r="R68" i="2"/>
  <c r="Q68" i="2"/>
  <c r="P68" i="2"/>
  <c r="P64" i="2" s="1"/>
  <c r="O68" i="2"/>
  <c r="O64" i="2" s="1"/>
  <c r="R65" i="2"/>
  <c r="Q65" i="2"/>
  <c r="P65" i="2"/>
  <c r="O65" i="2"/>
  <c r="R60" i="2"/>
  <c r="Q60" i="2"/>
  <c r="P60" i="2"/>
  <c r="O60" i="2"/>
  <c r="R46" i="2"/>
  <c r="R45" i="2" s="1"/>
  <c r="Q46" i="2"/>
  <c r="Q45" i="2" s="1"/>
  <c r="P46" i="2"/>
  <c r="P45" i="2" s="1"/>
  <c r="O46" i="2"/>
  <c r="O45" i="2" s="1"/>
  <c r="R42" i="2"/>
  <c r="Q42" i="2"/>
  <c r="P42" i="2"/>
  <c r="O42" i="2"/>
  <c r="R39" i="2"/>
  <c r="R36" i="2" s="1"/>
  <c r="Q39" i="2"/>
  <c r="Q36" i="2" s="1"/>
  <c r="P39" i="2"/>
  <c r="P36" i="2" s="1"/>
  <c r="O39" i="2"/>
  <c r="O36" i="2"/>
  <c r="O32" i="2" s="1"/>
  <c r="R33" i="2"/>
  <c r="Q33" i="2"/>
  <c r="P33" i="2"/>
  <c r="O33" i="2"/>
  <c r="R25" i="2"/>
  <c r="Q25" i="2"/>
  <c r="P25" i="2"/>
  <c r="O25" i="2"/>
  <c r="R21" i="2"/>
  <c r="Q21" i="2"/>
  <c r="P21" i="2"/>
  <c r="O21" i="2"/>
  <c r="R17" i="2"/>
  <c r="Q17" i="2"/>
  <c r="P17" i="2"/>
  <c r="O17" i="2"/>
  <c r="O12" i="2" s="1"/>
  <c r="R13" i="2"/>
  <c r="Q13" i="2"/>
  <c r="P13" i="2"/>
  <c r="O13" i="2"/>
  <c r="R8" i="2"/>
  <c r="Q8" i="2"/>
  <c r="P8" i="2"/>
  <c r="O8" i="2"/>
  <c r="G98" i="2"/>
  <c r="F98" i="2"/>
  <c r="E98" i="2"/>
  <c r="D98" i="2"/>
  <c r="C98" i="2"/>
  <c r="B98" i="2"/>
  <c r="G201" i="2"/>
  <c r="F201" i="2"/>
  <c r="E201" i="2"/>
  <c r="D201" i="2"/>
  <c r="C201" i="2"/>
  <c r="B201" i="2"/>
  <c r="G197" i="2"/>
  <c r="G196" i="2" s="1"/>
  <c r="F197" i="2"/>
  <c r="E197" i="2"/>
  <c r="E196" i="2" s="1"/>
  <c r="D197" i="2"/>
  <c r="D196" i="2" s="1"/>
  <c r="C197" i="2"/>
  <c r="C196" i="2" s="1"/>
  <c r="B197" i="2"/>
  <c r="F196" i="2"/>
  <c r="B196" i="2"/>
  <c r="G94" i="2"/>
  <c r="F94" i="2"/>
  <c r="F93" i="2" s="1"/>
  <c r="E94" i="2"/>
  <c r="E93" i="2" s="1"/>
  <c r="D94" i="2"/>
  <c r="D93" i="2" s="1"/>
  <c r="C94" i="2"/>
  <c r="C93" i="2" s="1"/>
  <c r="B94" i="2"/>
  <c r="B93" i="2" s="1"/>
  <c r="G93" i="2"/>
  <c r="G81" i="2"/>
  <c r="G80" i="2" s="1"/>
  <c r="G78" i="2" s="1"/>
  <c r="F81" i="2"/>
  <c r="F80" i="2" s="1"/>
  <c r="F78" i="2" s="1"/>
  <c r="E81" i="2"/>
  <c r="E80" i="2" s="1"/>
  <c r="E78" i="2" s="1"/>
  <c r="D81" i="2"/>
  <c r="D80" i="2" s="1"/>
  <c r="D78" i="2" s="1"/>
  <c r="C81" i="2"/>
  <c r="C80" i="2" s="1"/>
  <c r="C78" i="2" s="1"/>
  <c r="B81" i="2"/>
  <c r="B80" i="2" s="1"/>
  <c r="B78" i="2" s="1"/>
  <c r="G184" i="2"/>
  <c r="F184" i="2"/>
  <c r="F183" i="2" s="1"/>
  <c r="F181" i="2" s="1"/>
  <c r="E184" i="2"/>
  <c r="E183" i="2" s="1"/>
  <c r="E181" i="2" s="1"/>
  <c r="D184" i="2"/>
  <c r="D183" i="2" s="1"/>
  <c r="D181" i="2" s="1"/>
  <c r="C184" i="2"/>
  <c r="B184" i="2"/>
  <c r="G183" i="2"/>
  <c r="G181" i="2" s="1"/>
  <c r="C183" i="2"/>
  <c r="C181" i="2" s="1"/>
  <c r="B183" i="2"/>
  <c r="B181" i="2" s="1"/>
  <c r="G75" i="2"/>
  <c r="F75" i="2"/>
  <c r="E75" i="2"/>
  <c r="D75" i="2"/>
  <c r="C75" i="2"/>
  <c r="B75" i="2"/>
  <c r="G178" i="2"/>
  <c r="F178" i="2"/>
  <c r="E178" i="2"/>
  <c r="D178" i="2"/>
  <c r="C178" i="2"/>
  <c r="B178" i="2"/>
  <c r="G171" i="2"/>
  <c r="F171" i="2"/>
  <c r="F167" i="2" s="1"/>
  <c r="E171" i="2"/>
  <c r="D171" i="2"/>
  <c r="C171" i="2"/>
  <c r="B171" i="2"/>
  <c r="G68" i="2"/>
  <c r="F68" i="2"/>
  <c r="E68" i="2"/>
  <c r="D68" i="2"/>
  <c r="C68" i="2"/>
  <c r="B68" i="2"/>
  <c r="G65" i="2"/>
  <c r="F65" i="2"/>
  <c r="F64" i="2" s="1"/>
  <c r="E65" i="2"/>
  <c r="D65" i="2"/>
  <c r="C65" i="2"/>
  <c r="B65" i="2"/>
  <c r="G64" i="2"/>
  <c r="G168" i="2"/>
  <c r="F168" i="2"/>
  <c r="E168" i="2"/>
  <c r="D168" i="2"/>
  <c r="C168" i="2"/>
  <c r="B168" i="2"/>
  <c r="G163" i="2"/>
  <c r="F163" i="2"/>
  <c r="E163" i="2"/>
  <c r="D163" i="2"/>
  <c r="C163" i="2"/>
  <c r="B163" i="2"/>
  <c r="G60" i="2"/>
  <c r="F60" i="2"/>
  <c r="E60" i="2"/>
  <c r="D60" i="2"/>
  <c r="C60" i="2"/>
  <c r="B60" i="2"/>
  <c r="G46" i="2"/>
  <c r="G45" i="2" s="1"/>
  <c r="F46" i="2"/>
  <c r="E46" i="2"/>
  <c r="E45" i="2" s="1"/>
  <c r="D46" i="2"/>
  <c r="D45" i="2" s="1"/>
  <c r="C46" i="2"/>
  <c r="C45" i="2" s="1"/>
  <c r="B46" i="2"/>
  <c r="B45" i="2" s="1"/>
  <c r="F45" i="2"/>
  <c r="G149" i="2"/>
  <c r="G148" i="2" s="1"/>
  <c r="F149" i="2"/>
  <c r="E149" i="2"/>
  <c r="E148" i="2" s="1"/>
  <c r="D149" i="2"/>
  <c r="D148" i="2" s="1"/>
  <c r="C149" i="2"/>
  <c r="C148" i="2" s="1"/>
  <c r="B149" i="2"/>
  <c r="B148" i="2" s="1"/>
  <c r="F148" i="2"/>
  <c r="G145" i="2"/>
  <c r="F145" i="2"/>
  <c r="E145" i="2"/>
  <c r="D145" i="2"/>
  <c r="C145" i="2"/>
  <c r="B145" i="2"/>
  <c r="G42" i="2"/>
  <c r="F42" i="2"/>
  <c r="E42" i="2"/>
  <c r="D42" i="2"/>
  <c r="C42" i="2"/>
  <c r="B42" i="2"/>
  <c r="G39" i="2"/>
  <c r="G36" i="2" s="1"/>
  <c r="F39" i="2"/>
  <c r="E39" i="2"/>
  <c r="D39" i="2"/>
  <c r="D36" i="2" s="1"/>
  <c r="C39" i="2"/>
  <c r="C36" i="2" s="1"/>
  <c r="B39" i="2"/>
  <c r="B36" i="2" s="1"/>
  <c r="G142" i="2"/>
  <c r="F142" i="2"/>
  <c r="F139" i="2" s="1"/>
  <c r="E142" i="2"/>
  <c r="E139" i="2" s="1"/>
  <c r="E135" i="2" s="1"/>
  <c r="D142" i="2"/>
  <c r="D139" i="2" s="1"/>
  <c r="C142" i="2"/>
  <c r="C139" i="2" s="1"/>
  <c r="B142" i="2"/>
  <c r="B139" i="2" s="1"/>
  <c r="G139" i="2"/>
  <c r="F36" i="2"/>
  <c r="F32" i="2" s="1"/>
  <c r="E36" i="2"/>
  <c r="E32" i="2" s="1"/>
  <c r="G33" i="2"/>
  <c r="F33" i="2"/>
  <c r="E33" i="2"/>
  <c r="D33" i="2"/>
  <c r="C33" i="2"/>
  <c r="B33" i="2"/>
  <c r="G136" i="2"/>
  <c r="F136" i="2"/>
  <c r="E136" i="2"/>
  <c r="D136" i="2"/>
  <c r="C136" i="2"/>
  <c r="B136" i="2"/>
  <c r="G128" i="2"/>
  <c r="F128" i="2"/>
  <c r="E128" i="2"/>
  <c r="D128" i="2"/>
  <c r="C128" i="2"/>
  <c r="B128" i="2"/>
  <c r="G25" i="2"/>
  <c r="F25" i="2"/>
  <c r="E25" i="2"/>
  <c r="D25" i="2"/>
  <c r="C25" i="2"/>
  <c r="B25" i="2"/>
  <c r="G21" i="2"/>
  <c r="F21" i="2"/>
  <c r="E21" i="2"/>
  <c r="D21" i="2"/>
  <c r="C21" i="2"/>
  <c r="B21" i="2"/>
  <c r="G124" i="2"/>
  <c r="F124" i="2"/>
  <c r="E124" i="2"/>
  <c r="D124" i="2"/>
  <c r="C124" i="2"/>
  <c r="B124" i="2"/>
  <c r="G120" i="2"/>
  <c r="F120" i="2"/>
  <c r="E120" i="2"/>
  <c r="D120" i="2"/>
  <c r="C120" i="2"/>
  <c r="B120" i="2"/>
  <c r="G17" i="2"/>
  <c r="F17" i="2"/>
  <c r="E17" i="2"/>
  <c r="D17" i="2"/>
  <c r="C17" i="2"/>
  <c r="B17" i="2"/>
  <c r="H17" i="2" s="1"/>
  <c r="G13" i="2"/>
  <c r="F13" i="2"/>
  <c r="E13" i="2"/>
  <c r="D13" i="2"/>
  <c r="C13" i="2"/>
  <c r="B13" i="2"/>
  <c r="H13" i="2" s="1"/>
  <c r="G116" i="2"/>
  <c r="G115" i="2" s="1"/>
  <c r="F116" i="2"/>
  <c r="E116" i="2"/>
  <c r="D116" i="2"/>
  <c r="C116" i="2"/>
  <c r="B116" i="2"/>
  <c r="G111" i="2"/>
  <c r="F111" i="2"/>
  <c r="E111" i="2"/>
  <c r="D111" i="2"/>
  <c r="C111" i="2"/>
  <c r="B111" i="2"/>
  <c r="G8" i="2"/>
  <c r="F8" i="2"/>
  <c r="E8" i="2"/>
  <c r="D8" i="2"/>
  <c r="C8" i="2"/>
  <c r="B8" i="2"/>
  <c r="H8" i="2" s="1"/>
  <c r="Q64" i="2" l="1"/>
  <c r="D115" i="2"/>
  <c r="E115" i="2"/>
  <c r="E167" i="2"/>
  <c r="P32" i="2"/>
  <c r="O115" i="2"/>
  <c r="D32" i="2"/>
  <c r="D135" i="2"/>
  <c r="G167" i="2"/>
  <c r="B115" i="2"/>
  <c r="D167" i="2"/>
  <c r="P167" i="2"/>
  <c r="F115" i="2"/>
  <c r="F110" i="2" s="1"/>
  <c r="Q167" i="2"/>
  <c r="R167" i="2"/>
  <c r="O110" i="2"/>
  <c r="Q135" i="2"/>
  <c r="R135" i="2"/>
  <c r="P135" i="2"/>
  <c r="P115" i="2"/>
  <c r="Q115" i="2"/>
  <c r="R115" i="2"/>
  <c r="R64" i="2"/>
  <c r="Q32" i="2"/>
  <c r="R32" i="2"/>
  <c r="O7" i="2"/>
  <c r="P12" i="2"/>
  <c r="Q12" i="2"/>
  <c r="R12" i="2"/>
  <c r="B167" i="2"/>
  <c r="C167" i="2"/>
  <c r="B64" i="2"/>
  <c r="C64" i="2"/>
  <c r="D64" i="2"/>
  <c r="D7" i="2" s="1"/>
  <c r="E64" i="2"/>
  <c r="G32" i="2"/>
  <c r="F135" i="2"/>
  <c r="G135" i="2"/>
  <c r="G110" i="2" s="1"/>
  <c r="B135" i="2"/>
  <c r="C135" i="2"/>
  <c r="B32" i="2"/>
  <c r="C32" i="2"/>
  <c r="D12" i="2"/>
  <c r="E12" i="2"/>
  <c r="F12" i="2"/>
  <c r="G12" i="2"/>
  <c r="G7" i="2" s="1"/>
  <c r="D110" i="2"/>
  <c r="E110" i="2"/>
  <c r="C115" i="2"/>
  <c r="B12" i="2"/>
  <c r="C12" i="2"/>
  <c r="E7" i="2"/>
  <c r="F7" i="2"/>
  <c r="B110" i="2"/>
  <c r="C110" i="2" l="1"/>
  <c r="P7" i="2"/>
  <c r="Q110" i="2"/>
  <c r="R110" i="2"/>
  <c r="P110" i="2"/>
  <c r="Q7" i="2"/>
  <c r="R7" i="2"/>
  <c r="C7" i="2"/>
  <c r="B7" i="2"/>
  <c r="H7" i="2" l="1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S150" i="2"/>
  <c r="S133" i="2"/>
  <c r="S132" i="2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J60" i="2"/>
  <c r="J64" i="2"/>
  <c r="K64" i="2"/>
  <c r="H65" i="2"/>
  <c r="K65" i="2"/>
  <c r="K68" i="2"/>
  <c r="H68" i="2"/>
  <c r="J75" i="2"/>
  <c r="H80" i="2"/>
  <c r="H78" i="2"/>
  <c r="K81" i="2"/>
  <c r="I94" i="2"/>
  <c r="I98" i="2"/>
  <c r="H98" i="2"/>
  <c r="J101" i="2"/>
  <c r="J100" i="2"/>
  <c r="H99" i="2"/>
  <c r="J99" i="2"/>
  <c r="J98" i="2"/>
  <c r="J97" i="2"/>
  <c r="J96" i="2"/>
  <c r="J95" i="2"/>
  <c r="J92" i="2"/>
  <c r="H91" i="2"/>
  <c r="J91" i="2"/>
  <c r="J90" i="2"/>
  <c r="J89" i="2"/>
  <c r="J88" i="2"/>
  <c r="J87" i="2"/>
  <c r="J86" i="2"/>
  <c r="J85" i="2"/>
  <c r="J84" i="2"/>
  <c r="H83" i="2"/>
  <c r="J83" i="2"/>
  <c r="J82" i="2"/>
  <c r="J79" i="2"/>
  <c r="J77" i="2"/>
  <c r="J76" i="2"/>
  <c r="H75" i="2"/>
  <c r="J74" i="2"/>
  <c r="J73" i="2"/>
  <c r="J72" i="2"/>
  <c r="J71" i="2"/>
  <c r="J70" i="2"/>
  <c r="J69" i="2"/>
  <c r="J68" i="2"/>
  <c r="H67" i="2"/>
  <c r="J67" i="2"/>
  <c r="J66" i="2"/>
  <c r="J63" i="2"/>
  <c r="J62" i="2"/>
  <c r="J61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K202" i="2"/>
  <c r="I202" i="2"/>
  <c r="K200" i="2"/>
  <c r="I200" i="2"/>
  <c r="I199" i="2"/>
  <c r="H199" i="2"/>
  <c r="I198" i="2"/>
  <c r="H198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I174" i="2"/>
  <c r="K173" i="2"/>
  <c r="I173" i="2"/>
  <c r="K172" i="2"/>
  <c r="J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I116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H101" i="2"/>
  <c r="K100" i="2"/>
  <c r="I100" i="2"/>
  <c r="H100" i="2"/>
  <c r="K99" i="2"/>
  <c r="I99" i="2"/>
  <c r="K97" i="2"/>
  <c r="I97" i="2"/>
  <c r="H97" i="2"/>
  <c r="K96" i="2"/>
  <c r="I96" i="2"/>
  <c r="H96" i="2"/>
  <c r="K95" i="2"/>
  <c r="I95" i="2"/>
  <c r="H95" i="2"/>
  <c r="K94" i="2"/>
  <c r="K92" i="2"/>
  <c r="I92" i="2"/>
  <c r="H92" i="2"/>
  <c r="K91" i="2"/>
  <c r="I91" i="2"/>
  <c r="K90" i="2"/>
  <c r="I90" i="2"/>
  <c r="H90" i="2"/>
  <c r="K89" i="2"/>
  <c r="I89" i="2"/>
  <c r="H89" i="2"/>
  <c r="K88" i="2"/>
  <c r="I88" i="2"/>
  <c r="H88" i="2"/>
  <c r="K87" i="2"/>
  <c r="I87" i="2"/>
  <c r="H87" i="2"/>
  <c r="K86" i="2"/>
  <c r="I86" i="2"/>
  <c r="H86" i="2"/>
  <c r="K85" i="2"/>
  <c r="I85" i="2"/>
  <c r="H85" i="2"/>
  <c r="K84" i="2"/>
  <c r="I84" i="2"/>
  <c r="H84" i="2"/>
  <c r="K83" i="2"/>
  <c r="I83" i="2"/>
  <c r="K82" i="2"/>
  <c r="I82" i="2"/>
  <c r="H82" i="2"/>
  <c r="I81" i="2"/>
  <c r="I80" i="2"/>
  <c r="K79" i="2"/>
  <c r="I79" i="2"/>
  <c r="H79" i="2"/>
  <c r="K77" i="2"/>
  <c r="I77" i="2"/>
  <c r="H77" i="2"/>
  <c r="K76" i="2"/>
  <c r="I76" i="2"/>
  <c r="H76" i="2"/>
  <c r="K75" i="2"/>
  <c r="I75" i="2"/>
  <c r="K74" i="2"/>
  <c r="I74" i="2"/>
  <c r="H74" i="2"/>
  <c r="K73" i="2"/>
  <c r="I73" i="2"/>
  <c r="K72" i="2"/>
  <c r="I72" i="2"/>
  <c r="H72" i="2"/>
  <c r="K71" i="2"/>
  <c r="I71" i="2"/>
  <c r="H71" i="2"/>
  <c r="K70" i="2"/>
  <c r="I70" i="2"/>
  <c r="H70" i="2"/>
  <c r="K69" i="2"/>
  <c r="I69" i="2"/>
  <c r="H69" i="2"/>
  <c r="K67" i="2"/>
  <c r="I67" i="2"/>
  <c r="K66" i="2"/>
  <c r="I66" i="2"/>
  <c r="H66" i="2"/>
  <c r="K63" i="2"/>
  <c r="I63" i="2"/>
  <c r="H63" i="2"/>
  <c r="K62" i="2"/>
  <c r="I62" i="2"/>
  <c r="H62" i="2"/>
  <c r="K61" i="2"/>
  <c r="I61" i="2"/>
  <c r="H61" i="2"/>
  <c r="K60" i="2"/>
  <c r="I60" i="2"/>
  <c r="H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J183" i="2" l="1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H165" i="2"/>
  <c r="H181" i="2"/>
  <c r="H189" i="2"/>
  <c r="H200" i="2"/>
  <c r="H173" i="2"/>
  <c r="B62" i="3"/>
  <c r="J135" i="2"/>
  <c r="H135" i="2"/>
  <c r="H139" i="2"/>
  <c r="I135" i="2"/>
  <c r="K135" i="2"/>
  <c r="J115" i="2"/>
  <c r="H115" i="2"/>
  <c r="H128" i="2"/>
  <c r="K149" i="2"/>
  <c r="K111" i="2"/>
  <c r="K116" i="2"/>
  <c r="I142" i="2"/>
  <c r="H111" i="2"/>
  <c r="H124" i="2"/>
  <c r="J116" i="2"/>
  <c r="I139" i="2"/>
  <c r="I124" i="2"/>
  <c r="K139" i="2"/>
  <c r="H149" i="2"/>
  <c r="J124" i="2"/>
  <c r="H116" i="2"/>
  <c r="H132" i="2"/>
  <c r="J148" i="2"/>
  <c r="H140" i="2"/>
  <c r="J78" i="2"/>
  <c r="I78" i="2"/>
  <c r="H93" i="2"/>
  <c r="J93" i="2"/>
  <c r="I64" i="2"/>
  <c r="K98" i="2"/>
  <c r="J80" i="2"/>
  <c r="J94" i="2"/>
  <c r="H64" i="2"/>
  <c r="I65" i="2"/>
  <c r="I68" i="2"/>
  <c r="H94" i="2"/>
  <c r="J81" i="2"/>
  <c r="H73" i="2"/>
  <c r="H81" i="2"/>
  <c r="J65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B61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S139" i="2"/>
  <c r="T128" i="2"/>
  <c r="S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S145" i="2"/>
  <c r="S155" i="2"/>
  <c r="S151" i="2"/>
  <c r="S144" i="2"/>
  <c r="S140" i="2"/>
  <c r="S138" i="2"/>
  <c r="S131" i="2"/>
  <c r="S127" i="2"/>
  <c r="S126" i="2"/>
  <c r="S122" i="2"/>
  <c r="S121" i="2"/>
  <c r="S117" i="2"/>
  <c r="S114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9" i="2"/>
  <c r="S199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S154" i="2"/>
  <c r="T153" i="2"/>
  <c r="S153" i="2"/>
  <c r="T152" i="2"/>
  <c r="S152" i="2"/>
  <c r="T151" i="2"/>
  <c r="T147" i="2"/>
  <c r="S147" i="2"/>
  <c r="T146" i="2"/>
  <c r="S146" i="2"/>
  <c r="T144" i="2"/>
  <c r="T143" i="2"/>
  <c r="S143" i="2"/>
  <c r="T141" i="2"/>
  <c r="S141" i="2"/>
  <c r="T140" i="2"/>
  <c r="T138" i="2"/>
  <c r="T137" i="2"/>
  <c r="S137" i="2"/>
  <c r="T134" i="2"/>
  <c r="S134" i="2"/>
  <c r="T131" i="2"/>
  <c r="T130" i="2"/>
  <c r="S130" i="2"/>
  <c r="T129" i="2"/>
  <c r="S129" i="2"/>
  <c r="T127" i="2"/>
  <c r="T126" i="2"/>
  <c r="T125" i="2"/>
  <c r="S125" i="2"/>
  <c r="T123" i="2"/>
  <c r="S123" i="2"/>
  <c r="T122" i="2"/>
  <c r="T121" i="2"/>
  <c r="T119" i="2"/>
  <c r="S119" i="2"/>
  <c r="T118" i="2"/>
  <c r="S118" i="2"/>
  <c r="T117" i="2"/>
  <c r="T114" i="2"/>
  <c r="T113" i="2"/>
  <c r="S113" i="2"/>
  <c r="T112" i="2"/>
  <c r="S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K148" i="2" l="1"/>
  <c r="I148" i="2"/>
  <c r="J110" i="2"/>
  <c r="H110" i="2"/>
  <c r="I115" i="2"/>
  <c r="K115" i="2"/>
  <c r="I93" i="2"/>
  <c r="K93" i="2"/>
  <c r="K78" i="2"/>
  <c r="K80" i="2"/>
  <c r="J7" i="2"/>
  <c r="K7" i="2"/>
  <c r="I7" i="2"/>
  <c r="K12" i="2"/>
  <c r="I12" i="2"/>
  <c r="B51" i="3"/>
  <c r="C61" i="3"/>
  <c r="D61" i="3"/>
  <c r="E61" i="3"/>
  <c r="B48" i="3"/>
  <c r="S184" i="2"/>
  <c r="T167" i="2"/>
  <c r="T139" i="2"/>
  <c r="S115" i="2"/>
  <c r="T64" i="2"/>
  <c r="T98" i="2"/>
  <c r="T142" i="2"/>
  <c r="S111" i="2"/>
  <c r="S13" i="2"/>
  <c r="T149" i="2"/>
  <c r="T17" i="2"/>
  <c r="T75" i="2"/>
  <c r="S201" i="2"/>
  <c r="T111" i="2"/>
  <c r="S178" i="2"/>
  <c r="T39" i="2"/>
  <c r="S116" i="2"/>
  <c r="S163" i="2"/>
  <c r="T60" i="2"/>
  <c r="T116" i="2"/>
  <c r="S21" i="2"/>
  <c r="T33" i="2"/>
  <c r="S42" i="2"/>
  <c r="T124" i="2"/>
  <c r="S136" i="2"/>
  <c r="T168" i="2"/>
  <c r="S149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S124" i="2"/>
  <c r="S142" i="2"/>
  <c r="T201" i="2"/>
  <c r="S120" i="2"/>
  <c r="S148" i="2"/>
  <c r="T42" i="2"/>
  <c r="T68" i="2"/>
  <c r="T81" i="2"/>
  <c r="T120" i="2"/>
  <c r="T145" i="2"/>
  <c r="K110" i="2" l="1"/>
  <c r="I110" i="2"/>
  <c r="C48" i="3"/>
  <c r="D48" i="3"/>
  <c r="E48" i="3"/>
  <c r="T115" i="2"/>
  <c r="T93" i="2"/>
  <c r="S196" i="2"/>
  <c r="S36" i="2"/>
  <c r="T196" i="2"/>
  <c r="S183" i="2"/>
  <c r="T45" i="2"/>
  <c r="S13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S110" i="2"/>
  <c r="T110" i="2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F14" i="3" l="1"/>
  <c r="F48" i="3" l="1"/>
  <c r="B23" i="3" l="1"/>
  <c r="B22" i="3"/>
  <c r="B24" i="3"/>
  <c r="B26" i="3"/>
  <c r="B21" i="3"/>
  <c r="D23" i="3"/>
  <c r="D22" i="3"/>
  <c r="D21" i="3"/>
  <c r="D24" i="3"/>
  <c r="D26" i="3"/>
  <c r="B25" i="3"/>
  <c r="D25" i="3"/>
  <c r="F24" i="3" l="1"/>
  <c r="F23" i="3"/>
  <c r="F26" i="3"/>
  <c r="F25" i="3"/>
  <c r="F21" i="3"/>
  <c r="F22" i="3"/>
  <c r="B58" i="3"/>
  <c r="B59" i="3"/>
  <c r="B56" i="3"/>
  <c r="B60" i="3"/>
  <c r="B57" i="3"/>
  <c r="B55" i="3"/>
  <c r="S80" i="2"/>
  <c r="S68" i="2"/>
  <c r="S81" i="2"/>
  <c r="S75" i="2"/>
  <c r="S94" i="2"/>
  <c r="S65" i="2"/>
  <c r="S82" i="2"/>
  <c r="S85" i="2"/>
  <c r="S62" i="2"/>
  <c r="S86" i="2"/>
  <c r="S76" i="2"/>
  <c r="S84" i="2"/>
  <c r="S99" i="2"/>
  <c r="S67" i="2"/>
  <c r="S89" i="2"/>
  <c r="S71" i="2"/>
  <c r="S87" i="2"/>
  <c r="S79" i="2"/>
  <c r="S66" i="2"/>
  <c r="S83" i="2"/>
  <c r="S88" i="2"/>
  <c r="S61" i="2"/>
  <c r="S69" i="2"/>
  <c r="S90" i="2"/>
  <c r="S70" i="2"/>
  <c r="S77" i="2"/>
  <c r="S92" i="2"/>
  <c r="S100" i="2"/>
  <c r="S72" i="2"/>
  <c r="S96" i="2"/>
  <c r="S95" i="2"/>
  <c r="S101" i="2"/>
  <c r="S73" i="2"/>
  <c r="S97" i="2"/>
  <c r="D55" i="3"/>
  <c r="S60" i="2"/>
  <c r="S91" i="2"/>
  <c r="D56" i="3"/>
  <c r="S63" i="2"/>
  <c r="D57" i="3"/>
  <c r="D58" i="3"/>
  <c r="D60" i="3"/>
  <c r="S74" i="2"/>
  <c r="S64" i="2"/>
  <c r="S78" i="2"/>
  <c r="S98" i="2"/>
  <c r="S93" i="2"/>
  <c r="D59" i="3"/>
  <c r="F58" i="3" l="1"/>
  <c r="F59" i="3"/>
  <c r="F60" i="3"/>
  <c r="F56" i="3"/>
  <c r="F55" i="3"/>
  <c r="F57" i="3"/>
</calcChain>
</file>

<file path=xl/sharedStrings.xml><?xml version="1.0" encoding="utf-8"?>
<sst xmlns="http://schemas.openxmlformats.org/spreadsheetml/2006/main" count="588" uniqueCount="125">
  <si>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</si>
  <si>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</si>
  <si>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</si>
  <si>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</si>
  <si>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</si>
  <si>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</si>
  <si>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</si>
  <si>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</si>
  <si>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</si>
  <si>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</si>
  <si>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</si>
  <si>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</si>
  <si>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</si>
  <si>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</si>
  <si>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</si>
  <si>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</si>
  <si>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</si>
  <si>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</si>
  <si>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</si>
  <si>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</si>
  <si>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</si>
  <si>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</si>
  <si>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</si>
  <si>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</si>
  <si>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</si>
  <si>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</si>
  <si>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</si>
  <si>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</si>
  <si>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</si>
  <si>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</si>
  <si>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</si>
  <si>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</si>
  <si>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</si>
  <si>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</si>
  <si>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</si>
  <si>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</si>
  <si>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</si>
  <si>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</si>
  <si>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</si>
  <si>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</si>
  <si>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</si>
  <si>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</si>
  <si>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</si>
  <si>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</si>
  <si>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</si>
  <si>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</si>
  <si>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</si>
  <si>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</si>
  <si>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</si>
  <si>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</si>
  <si>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</si>
  <si>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</si>
  <si>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</si>
  <si>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</si>
  <si>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</si>
  <si>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</si>
  <si>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</si>
  <si>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</si>
  <si>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</si>
  <si>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</si>
  <si>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</si>
  <si>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</si>
  <si>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</si>
  <si>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</si>
  <si>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</si>
  <si>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</si>
  <si>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</si>
  <si>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</si>
  <si>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</si>
  <si>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</si>
  <si>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</si>
  <si>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</si>
  <si>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</si>
  <si>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</si>
  <si>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</si>
  <si>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</si>
  <si>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</si>
  <si>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</si>
  <si>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</si>
  <si>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</si>
  <si>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</si>
  <si>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</si>
  <si>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</si>
  <si>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</si>
  <si>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</si>
  <si>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</si>
  <si>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</si>
  <si>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</si>
  <si>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</si>
  <si>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</si>
  <si>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</si>
  <si>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</si>
  <si>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</si>
  <si>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</si>
  <si>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</si>
  <si>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</si>
  <si>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</si>
  <si>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</si>
  <si>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</si>
  <si>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</si>
  <si>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</si>
  <si>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</si>
  <si>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</si>
  <si>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</si>
  <si>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</si>
  <si>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</si>
  <si>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</si>
  <si>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</si>
  <si>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</si>
  <si>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October, 2025</t>
  </si>
  <si>
    <t>% Change in November, 2025</t>
  </si>
  <si>
    <t>% Change in July - November, 2025</t>
  </si>
  <si>
    <t xml:space="preserve"> November, 2025 (P )</t>
  </si>
  <si>
    <t>November, 2024</t>
  </si>
  <si>
    <t>July - November, 2025</t>
  </si>
  <si>
    <t>July - November, 2024</t>
  </si>
  <si>
    <t>July - November,   2024</t>
  </si>
  <si>
    <t>October, 2025 (R )</t>
  </si>
  <si>
    <t>November, 2025</t>
  </si>
  <si>
    <t>July - November, 2025 (P )</t>
  </si>
  <si>
    <t xml:space="preserve">    July - November, 2024 </t>
  </si>
  <si>
    <t xml:space="preserve">    July - November, 2024</t>
  </si>
  <si>
    <t>October, 2025  (P )</t>
  </si>
  <si>
    <t xml:space="preserve"> over October, 2025</t>
  </si>
  <si>
    <t xml:space="preserve">      November, 2025 (1$=Rs.280.872982) , October, 2025 (1$=Rs.281.267593) and November, 2024 (1$=Rs.277.809327)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</si>
</sst>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opLeftCell="A63" zoomScale="90" zoomScaleNormal="90" workbookViewId="0">
      <selection activeCell="A79" sqref="A79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3" t="s">
        <v>4</v>
      </c>
      <c r="B2" s="83"/>
      <c r="C2" s="83"/>
      <c r="D2" s="83"/>
      <c r="E2" s="83"/>
      <c r="F2" s="83"/>
      <c r="G2" s="83"/>
    </row>
    <row r="3" spans="1:8" x14ac:dyDescent="0.35">
      <c r="A3" s="84" t="s">
        <v>13</v>
      </c>
      <c r="B3" s="84"/>
      <c r="C3" s="84"/>
      <c r="D3" s="84"/>
      <c r="E3" s="84"/>
      <c r="F3" s="84"/>
      <c r="G3" s="84"/>
    </row>
    <row r="4" spans="1:8" x14ac:dyDescent="0.35">
      <c r="A4" s="84"/>
      <c r="B4" s="84"/>
      <c r="C4" s="84"/>
      <c r="D4" s="84"/>
      <c r="E4" s="84"/>
      <c r="F4" s="84"/>
      <c r="G4" s="84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4" t="s">
        <v>5</v>
      </c>
      <c r="B6" s="84"/>
      <c r="C6" s="84"/>
      <c r="D6" s="84"/>
      <c r="E6" s="84"/>
      <c r="F6" s="84"/>
      <c r="G6" s="84"/>
    </row>
    <row r="7" spans="1:8" x14ac:dyDescent="0.35">
      <c r="A7" s="83" t="s">
        <v>118</v>
      </c>
      <c r="B7" s="83"/>
      <c r="C7" s="83"/>
      <c r="D7" s="83"/>
      <c r="E7" s="83"/>
      <c r="F7" s="83"/>
      <c r="G7" s="83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112</v>
      </c>
      <c r="C10" s="78"/>
      <c r="D10" s="77" t="s">
        <v>122</v>
      </c>
      <c r="E10" s="78"/>
      <c r="F10" s="85" t="s">
        <v>110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123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228699.59999999998</v>
      </c>
      <c r="C14" s="24">
        <f t="shared" ref="C14:E14" si="0">SUM(C15:C26)</f>
        <v>814245.66384934646</v>
      </c>
      <c r="D14" s="24">
        <f t="shared" si="0"/>
        <v>228082.59999999998</v>
      </c>
      <c r="E14" s="24">
        <f t="shared" si="0"/>
        <v>810909.64207960723</v>
      </c>
      <c r="F14" s="16">
        <f>IFERROR(B14/D14*100-100,"0.00")</f>
        <v>0.27051603234968979</v>
      </c>
      <c r="G14" s="16">
        <f>IFERROR(C14/E14*100-100,"0.00")</f>
        <v>0.4113925395169673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1">IFERROR(B15/D15*100-100,"0.00")</f>
        <v>0.00</v>
      </c>
      <c r="G15" s="65" t="str">
        <f t="shared" ref="G15" si="2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94.46</v>
      </c>
      <c r="C16" s="20">
        <f>detail!$C$11</f>
        <v>336.294127</v>
      </c>
      <c r="D16" s="18">
        <f>detail!$D$11</f>
        <v>74.22</v>
      </c>
      <c r="E16" s="18">
        <f>detail!$E$11</f>
        <v>263.88762699999995</v>
      </c>
      <c r="F16" s="65">
        <f t="shared" ref="F16" si="3">IFERROR(B16/D16*100-100,"0.00")</f>
        <v>27.270277553220154</v>
      </c>
      <c r="G16" s="65">
        <f t="shared" ref="G16" si="4">IFERROR(C16/E16*100-100,"0.00")</f>
        <v>27.438383839042245</v>
      </c>
      <c r="H16" s="15"/>
    </row>
    <row r="17" spans="1:8" x14ac:dyDescent="0.35">
      <c r="A17" s="17" t="s">
        <v>18</v>
      </c>
      <c r="B17" s="18">
        <f>detail!$B$12</f>
        <v>24615.99</v>
      </c>
      <c r="C17" s="20">
        <f>detail!$C$12</f>
        <v>87641.01114808608</v>
      </c>
      <c r="D17" s="18">
        <f>detail!$D$12</f>
        <v>23357.45</v>
      </c>
      <c r="E17" s="18">
        <f>detail!$E$12</f>
        <v>83043.504772404311</v>
      </c>
      <c r="F17" s="65">
        <f t="shared" ref="F17:F39" si="5">IFERROR(B17/D17*100-100,"0.00")</f>
        <v>5.3881737946565238</v>
      </c>
      <c r="G17" s="65">
        <f t="shared" ref="G17:G39" si="6">IFERROR(C17/E17*100-100,"0.00")</f>
        <v>5.5362624545797701</v>
      </c>
      <c r="H17" s="15"/>
    </row>
    <row r="18" spans="1:8" x14ac:dyDescent="0.35">
      <c r="A18" s="17" t="s">
        <v>35</v>
      </c>
      <c r="B18" s="18">
        <f>detail!$B$32</f>
        <v>22454.57</v>
      </c>
      <c r="C18" s="20">
        <f>detail!$C$32</f>
        <v>79945.659797683504</v>
      </c>
      <c r="D18" s="18">
        <f>detail!$D$32</f>
        <v>24171.650000000005</v>
      </c>
      <c r="E18" s="18">
        <f>detail!$E$32</f>
        <v>85938.302925576485</v>
      </c>
      <c r="F18" s="65">
        <f t="shared" si="5"/>
        <v>-7.1036937900391735</v>
      </c>
      <c r="G18" s="65">
        <f t="shared" si="6"/>
        <v>-6.9731923064418453</v>
      </c>
      <c r="H18" s="15"/>
    </row>
    <row r="19" spans="1:8" x14ac:dyDescent="0.35">
      <c r="A19" s="17" t="s">
        <v>42</v>
      </c>
      <c r="B19" s="18">
        <f>detail!$B$42</f>
        <v>903.36</v>
      </c>
      <c r="C19" s="20">
        <f>detail!$C$42</f>
        <v>3216.2747999999997</v>
      </c>
      <c r="D19" s="18">
        <f>detail!$D$42</f>
        <v>2073.77</v>
      </c>
      <c r="E19" s="18">
        <f>detail!$E$42</f>
        <v>7372.9290000000001</v>
      </c>
      <c r="F19" s="65">
        <f t="shared" si="5"/>
        <v>-56.438756467689274</v>
      </c>
      <c r="G19" s="65">
        <f t="shared" si="6"/>
        <v>-56.377244376013934</v>
      </c>
      <c r="H19" s="15"/>
    </row>
    <row r="20" spans="1:8" x14ac:dyDescent="0.35">
      <c r="A20" s="17" t="s">
        <v>45</v>
      </c>
      <c r="B20" s="18">
        <f>detail!$B$45</f>
        <v>1129.6199999999999</v>
      </c>
      <c r="C20" s="20">
        <f>detail!$C$45</f>
        <v>4021.8433149999987</v>
      </c>
      <c r="D20" s="18">
        <f>detail!$D$45</f>
        <v>1115.95</v>
      </c>
      <c r="E20" s="18">
        <f>detail!$E$45</f>
        <v>3967.5937999999996</v>
      </c>
      <c r="F20" s="65">
        <f t="shared" si="5"/>
        <v>1.2249652762220506</v>
      </c>
      <c r="G20" s="65">
        <f t="shared" si="6"/>
        <v>1.3673152478461645</v>
      </c>
      <c r="H20" s="15"/>
    </row>
    <row r="21" spans="1:8" x14ac:dyDescent="0.35">
      <c r="A21" s="17" t="s">
        <v>53</v>
      </c>
      <c r="B21" s="18">
        <f>detail!$B$60</f>
        <v>8452.6200000000008</v>
      </c>
      <c r="C21" s="20">
        <f>detail!$C$60</f>
        <v>30094.109809999998</v>
      </c>
      <c r="D21" s="18">
        <f>detail!$D$60</f>
        <v>2819.43</v>
      </c>
      <c r="E21" s="18">
        <f>detail!$E$60</f>
        <v>10024.002059</v>
      </c>
      <c r="F21" s="65">
        <f t="shared" si="5"/>
        <v>199.79889552143521</v>
      </c>
      <c r="G21" s="65">
        <f t="shared" si="6"/>
        <v>200.22050706763525</v>
      </c>
      <c r="H21" s="15"/>
    </row>
    <row r="22" spans="1:8" x14ac:dyDescent="0.35">
      <c r="A22" s="17" t="s">
        <v>56</v>
      </c>
      <c r="B22" s="18">
        <f>detail!$B$63</f>
        <v>243.06</v>
      </c>
      <c r="C22" s="20">
        <f>detail!$C$63</f>
        <v>865.38990000000001</v>
      </c>
      <c r="D22" s="18">
        <f>detail!$D$63</f>
        <v>291.95999999999998</v>
      </c>
      <c r="E22" s="18">
        <f>detail!$E$63</f>
        <v>1038.0085999999999</v>
      </c>
      <c r="F22" s="65">
        <f t="shared" si="5"/>
        <v>-16.7488697081792</v>
      </c>
      <c r="G22" s="65">
        <f t="shared" si="6"/>
        <v>-16.629794782047085</v>
      </c>
      <c r="H22" s="15"/>
    </row>
    <row r="23" spans="1:8" x14ac:dyDescent="0.35">
      <c r="A23" s="17" t="s">
        <v>57</v>
      </c>
      <c r="B23" s="18">
        <f>detail!$B$64</f>
        <v>100219.91999999998</v>
      </c>
      <c r="C23" s="20">
        <f>detail!$C$64</f>
        <v>356815.73600000143</v>
      </c>
      <c r="D23" s="18">
        <f>detail!$D$64</f>
        <v>108378.62</v>
      </c>
      <c r="E23" s="18">
        <f>detail!$E$64</f>
        <v>385322.10500000091</v>
      </c>
      <c r="F23" s="65">
        <f t="shared" si="5"/>
        <v>-7.5279607730749944</v>
      </c>
      <c r="G23" s="65">
        <f t="shared" si="6"/>
        <v>-7.3980622004541914</v>
      </c>
      <c r="H23" s="15"/>
    </row>
    <row r="24" spans="1:8" x14ac:dyDescent="0.35">
      <c r="A24" s="17" t="s">
        <v>69</v>
      </c>
      <c r="B24" s="18">
        <f>detail!$B$78</f>
        <v>48621.51</v>
      </c>
      <c r="C24" s="20">
        <f>detail!$C$78</f>
        <v>173108.55407399999</v>
      </c>
      <c r="D24" s="18">
        <f>detail!$D$78</f>
        <v>47530.67</v>
      </c>
      <c r="E24" s="18">
        <f>detail!$E$78</f>
        <v>168987.36407399998</v>
      </c>
      <c r="F24" s="65">
        <f t="shared" si="5"/>
        <v>2.29502340278394</v>
      </c>
      <c r="G24" s="65">
        <f t="shared" si="6"/>
        <v>2.4387563073623255</v>
      </c>
      <c r="H24" s="15"/>
    </row>
    <row r="25" spans="1:8" x14ac:dyDescent="0.35">
      <c r="A25" s="17" t="s">
        <v>79</v>
      </c>
      <c r="B25" s="18">
        <f>detail!$B$93</f>
        <v>624.05000000000007</v>
      </c>
      <c r="C25" s="20">
        <f>detail!$C$93</f>
        <v>2221.8450009999997</v>
      </c>
      <c r="D25" s="18">
        <f>detail!$D$93</f>
        <v>837.24</v>
      </c>
      <c r="E25" s="18">
        <f>detail!$E$93</f>
        <v>2976.6614250500006</v>
      </c>
      <c r="F25" s="65">
        <f t="shared" ref="F25" si="7">IFERROR(B25/D25*100-100,"0.00")</f>
        <v>-25.463427452104526</v>
      </c>
      <c r="G25" s="65">
        <f t="shared" ref="G25" si="8">IFERROR(C25/E25*100-100,"0.00")</f>
        <v>-25.357819256764202</v>
      </c>
      <c r="H25" s="15"/>
    </row>
    <row r="26" spans="1:8" x14ac:dyDescent="0.35">
      <c r="A26" s="15" t="s">
        <v>84</v>
      </c>
      <c r="B26" s="18">
        <f>detail!$B$98</f>
        <v>21340.440000000002</v>
      </c>
      <c r="C26" s="20">
        <f>detail!$C$98</f>
        <v>75978.945876575468</v>
      </c>
      <c r="D26" s="18">
        <f>detail!$D$98</f>
        <v>17431.64</v>
      </c>
      <c r="E26" s="18">
        <f>detail!$E$98</f>
        <v>61975.282796575477</v>
      </c>
      <c r="F26" s="65">
        <f t="shared" si="5"/>
        <v>22.423592960845923</v>
      </c>
      <c r="G26" s="65">
        <f t="shared" si="6"/>
        <v>22.59556140464079</v>
      </c>
      <c r="H26" s="15"/>
    </row>
    <row r="27" spans="1:8" ht="18.5" x14ac:dyDescent="0.45">
      <c r="A27" s="22" t="s">
        <v>7</v>
      </c>
      <c r="B27" s="24">
        <f>SUM(B28:B39)</f>
        <v>267740.59999999998</v>
      </c>
      <c r="C27" s="24">
        <f t="shared" ref="C27:E27" si="9">SUM(C28:C39)</f>
        <v>953244.47887792776</v>
      </c>
      <c r="D27" s="24">
        <f t="shared" si="9"/>
        <v>294777.38</v>
      </c>
      <c r="E27" s="24">
        <f t="shared" si="9"/>
        <v>1048031.8357916427</v>
      </c>
      <c r="F27" s="65">
        <f t="shared" si="5"/>
        <v>-9.1719317133492524</v>
      </c>
      <c r="G27" s="65">
        <f t="shared" si="6"/>
        <v>-9.0443203800308396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5"/>
        <v>0.00</v>
      </c>
      <c r="G28" s="65" t="str">
        <f t="shared" si="6"/>
        <v>0.00</v>
      </c>
      <c r="H28" s="15"/>
    </row>
    <row r="29" spans="1:8" x14ac:dyDescent="0.35">
      <c r="A29" s="17" t="s">
        <v>17</v>
      </c>
      <c r="B29" s="18">
        <f>detail!B114</f>
        <v>833.16</v>
      </c>
      <c r="C29" s="20">
        <f>detail!C114</f>
        <v>2966.3401861941002</v>
      </c>
      <c r="D29" s="18">
        <f>detail!D114</f>
        <v>817.49</v>
      </c>
      <c r="E29" s="18">
        <f>detail!E114</f>
        <v>2906.4634861941004</v>
      </c>
      <c r="F29" s="65">
        <f t="shared" si="5"/>
        <v>1.9168430194864641</v>
      </c>
      <c r="G29" s="65">
        <f t="shared" si="6"/>
        <v>2.0601222167220783</v>
      </c>
      <c r="H29" s="15"/>
    </row>
    <row r="30" spans="1:8" x14ac:dyDescent="0.35">
      <c r="A30" s="17" t="s">
        <v>18</v>
      </c>
      <c r="B30" s="18">
        <f>detail!B115</f>
        <v>105064.55</v>
      </c>
      <c r="C30" s="20">
        <f>detail!C115</f>
        <v>374064.31137091259</v>
      </c>
      <c r="D30" s="18">
        <f>detail!D115</f>
        <v>122366.97</v>
      </c>
      <c r="E30" s="18">
        <f>detail!E115</f>
        <v>435055.32722730283</v>
      </c>
      <c r="F30" s="65">
        <f t="shared" si="5"/>
        <v>-14.139779713430841</v>
      </c>
      <c r="G30" s="65">
        <f t="shared" si="6"/>
        <v>-14.019140104569814</v>
      </c>
      <c r="H30" s="15"/>
    </row>
    <row r="31" spans="1:8" x14ac:dyDescent="0.35">
      <c r="A31" s="17" t="s">
        <v>35</v>
      </c>
      <c r="B31" s="18">
        <f>detail!B135</f>
        <v>74116.84</v>
      </c>
      <c r="C31" s="20">
        <f>detail!C135</f>
        <v>263880.27968349372</v>
      </c>
      <c r="D31" s="18">
        <f>detail!D135</f>
        <v>75389.88</v>
      </c>
      <c r="E31" s="18">
        <f>detail!E135</f>
        <v>268036.14459465991</v>
      </c>
      <c r="F31" s="65">
        <f t="shared" si="5"/>
        <v>-1.6886086037011978</v>
      </c>
      <c r="G31" s="65">
        <f t="shared" si="6"/>
        <v>-1.5504867514979992</v>
      </c>
      <c r="H31" s="15"/>
    </row>
    <row r="32" spans="1:8" x14ac:dyDescent="0.35">
      <c r="A32" s="17" t="s">
        <v>42</v>
      </c>
      <c r="B32" s="18">
        <f>detail!B145</f>
        <v>1691.64</v>
      </c>
      <c r="C32" s="20">
        <f>detail!C145</f>
        <v>6022.7832099999996</v>
      </c>
      <c r="D32" s="18">
        <f>detail!D145</f>
        <v>772.93</v>
      </c>
      <c r="E32" s="18">
        <f>detail!E145</f>
        <v>2748.027</v>
      </c>
      <c r="F32" s="65">
        <f t="shared" ref="F32" si="10">IFERROR(B32/D32*100-100,"0.00")</f>
        <v>118.86069889899477</v>
      </c>
      <c r="G32" s="65">
        <f t="shared" ref="G32" si="11">IFERROR(C32/E32*100-100,"0.00")</f>
        <v>119.16754129417214</v>
      </c>
      <c r="H32" s="15"/>
    </row>
    <row r="33" spans="1:8" x14ac:dyDescent="0.35">
      <c r="A33" s="17" t="s">
        <v>45</v>
      </c>
      <c r="B33" s="18">
        <f>detail!B148</f>
        <v>11536.4</v>
      </c>
      <c r="C33" s="20">
        <f>detail!C148</f>
        <v>41073.383330483804</v>
      </c>
      <c r="D33" s="18">
        <f>detail!D148</f>
        <v>6243.82</v>
      </c>
      <c r="E33" s="18">
        <f>detail!E148</f>
        <v>22198.848830483803</v>
      </c>
      <c r="F33" s="65">
        <f t="shared" si="5"/>
        <v>84.765095726654522</v>
      </c>
      <c r="G33" s="65">
        <f t="shared" si="6"/>
        <v>85.02483459449121</v>
      </c>
      <c r="H33" s="15"/>
    </row>
    <row r="34" spans="1:8" x14ac:dyDescent="0.35">
      <c r="A34" s="17" t="s">
        <v>53</v>
      </c>
      <c r="B34" s="18">
        <f>detail!B163</f>
        <v>15188.9</v>
      </c>
      <c r="C34" s="20">
        <f>detail!C163</f>
        <v>54077.476948164098</v>
      </c>
      <c r="D34" s="18">
        <f>detail!D163</f>
        <v>21346.85</v>
      </c>
      <c r="E34" s="18">
        <f>detail!E163</f>
        <v>75895.164340000003</v>
      </c>
      <c r="F34" s="65">
        <f t="shared" si="5"/>
        <v>-28.847113274323846</v>
      </c>
      <c r="G34" s="65">
        <f t="shared" si="6"/>
        <v>-28.747137688635377</v>
      </c>
      <c r="H34" s="15"/>
    </row>
    <row r="35" spans="1:8" x14ac:dyDescent="0.35">
      <c r="A35" s="17" t="s">
        <v>56</v>
      </c>
      <c r="B35" s="18">
        <f>detail!B166</f>
        <v>3312.82</v>
      </c>
      <c r="C35" s="20">
        <f>detail!C166</f>
        <v>11794.712800000001</v>
      </c>
      <c r="D35" s="18">
        <f>detail!D166</f>
        <v>5244.92</v>
      </c>
      <c r="E35" s="18">
        <f>detail!E166</f>
        <v>18647.4362</v>
      </c>
      <c r="F35" s="65">
        <f t="shared" si="5"/>
        <v>-36.837549476445773</v>
      </c>
      <c r="G35" s="65">
        <f t="shared" si="6"/>
        <v>-36.748877038656921</v>
      </c>
      <c r="H35" s="15"/>
    </row>
    <row r="36" spans="1:8" x14ac:dyDescent="0.35">
      <c r="A36" s="17" t="s">
        <v>57</v>
      </c>
      <c r="B36" s="18">
        <f>detail!B167</f>
        <v>13192.23</v>
      </c>
      <c r="C36" s="20">
        <f>detail!C167</f>
        <v>46968.671209999979</v>
      </c>
      <c r="D36" s="18">
        <f>detail!D167</f>
        <v>14338.1</v>
      </c>
      <c r="E36" s="18">
        <f>detail!E167</f>
        <v>50976.737968499991</v>
      </c>
      <c r="F36" s="65">
        <f t="shared" si="5"/>
        <v>-7.9917841276040917</v>
      </c>
      <c r="G36" s="65">
        <f t="shared" si="6"/>
        <v>-7.8625406768411068</v>
      </c>
      <c r="H36" s="15"/>
    </row>
    <row r="37" spans="1:8" x14ac:dyDescent="0.35">
      <c r="A37" s="17" t="s">
        <v>69</v>
      </c>
      <c r="B37" s="18">
        <f>detail!B181</f>
        <v>28167.22</v>
      </c>
      <c r="C37" s="20">
        <f>detail!C181</f>
        <v>100284.54537860099</v>
      </c>
      <c r="D37" s="18">
        <f>detail!D181</f>
        <v>23613.97</v>
      </c>
      <c r="E37" s="18">
        <f>detail!E181</f>
        <v>83955.51614293005</v>
      </c>
      <c r="F37" s="65">
        <f t="shared" si="5"/>
        <v>19.282018229039835</v>
      </c>
      <c r="G37" s="65">
        <f t="shared" si="6"/>
        <v>19.449620448847682</v>
      </c>
      <c r="H37" s="15"/>
    </row>
    <row r="38" spans="1:8" x14ac:dyDescent="0.35">
      <c r="A38" s="17" t="s">
        <v>79</v>
      </c>
      <c r="B38" s="18">
        <f>detail!B196</f>
        <v>3127.33</v>
      </c>
      <c r="C38" s="20">
        <f>detail!C196</f>
        <v>11134.3511</v>
      </c>
      <c r="D38" s="18">
        <f>detail!D196</f>
        <v>2492.04</v>
      </c>
      <c r="E38" s="18">
        <f>detail!E196</f>
        <v>8860.0586000000003</v>
      </c>
      <c r="F38" s="65">
        <f t="shared" ref="F38" si="12">IFERROR(B38/D38*100-100,"0.00")</f>
        <v>25.492768976420919</v>
      </c>
      <c r="G38" s="67">
        <f t="shared" ref="G38" si="13">IFERROR(C38/E38*100-100,"0.00")</f>
        <v>25.669045800667732</v>
      </c>
    </row>
    <row r="39" spans="1:8" x14ac:dyDescent="0.35">
      <c r="A39" s="19" t="s">
        <v>84</v>
      </c>
      <c r="B39" s="23">
        <f>detail!B201</f>
        <v>11509.51</v>
      </c>
      <c r="C39" s="21">
        <f>detail!C201</f>
        <v>40977.6236600786</v>
      </c>
      <c r="D39" s="23">
        <f>detail!D201</f>
        <v>22150.41</v>
      </c>
      <c r="E39" s="23">
        <f>detail!E201</f>
        <v>78752.111401572009</v>
      </c>
      <c r="F39" s="66">
        <f t="shared" si="5"/>
        <v>-48.03929137203329</v>
      </c>
      <c r="G39" s="68">
        <f t="shared" si="6"/>
        <v>-47.966317434810236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89"/>
      <c r="E44" s="89"/>
      <c r="F44" s="77" t="s">
        <v>111</v>
      </c>
      <c r="G44" s="78"/>
    </row>
    <row r="45" spans="1:8" x14ac:dyDescent="0.35">
      <c r="A45" s="6" t="s">
        <v>0</v>
      </c>
      <c r="B45" s="79" t="s">
        <v>119</v>
      </c>
      <c r="C45" s="80"/>
      <c r="D45" s="79" t="s">
        <v>120</v>
      </c>
      <c r="E45" s="80"/>
      <c r="F45" s="79" t="s">
        <v>3</v>
      </c>
      <c r="G45" s="80"/>
    </row>
    <row r="46" spans="1:8" x14ac:dyDescent="0.35">
      <c r="A46" s="7"/>
      <c r="B46" s="81"/>
      <c r="C46" s="82"/>
      <c r="D46" s="81"/>
      <c r="E46" s="82"/>
      <c r="F46" s="79" t="s">
        <v>121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1081314.07</v>
      </c>
      <c r="C48" s="24">
        <f>detail!P7</f>
        <v>3833778.5410450781</v>
      </c>
      <c r="D48" s="24">
        <f>detail!Q7</f>
        <v>913145.9</v>
      </c>
      <c r="E48" s="24">
        <f>detail!R7</f>
        <v>3283150.6279192474</v>
      </c>
      <c r="F48" s="65">
        <f t="shared" ref="F48:F73" si="14">IFERROR(B48/D48*100-100,"0.00")</f>
        <v>18.416352742754484</v>
      </c>
      <c r="G48" s="67">
        <f t="shared" ref="G48:G73" si="15">IFERROR(C48/E48*100-100,"0.00")</f>
        <v>16.771326555760254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4"/>
        <v>0.00</v>
      </c>
      <c r="G49" s="67" t="str">
        <f t="shared" si="15"/>
        <v>0.00</v>
      </c>
    </row>
    <row r="50" spans="1:7" x14ac:dyDescent="0.35">
      <c r="A50" s="17" t="s">
        <v>17</v>
      </c>
      <c r="B50" s="18">
        <f>detail!O11</f>
        <v>552.55999999999995</v>
      </c>
      <c r="C50" s="18">
        <f>detail!P11</f>
        <v>1959.100261</v>
      </c>
      <c r="D50" s="18">
        <f>detail!Q11</f>
        <v>1256.4100000000001</v>
      </c>
      <c r="E50" s="18">
        <f>detail!R11</f>
        <v>4517.3165600000002</v>
      </c>
      <c r="F50" s="65">
        <f t="shared" si="14"/>
        <v>-56.020725718515457</v>
      </c>
      <c r="G50" s="67">
        <f t="shared" si="15"/>
        <v>-56.631326696307511</v>
      </c>
    </row>
    <row r="51" spans="1:7" x14ac:dyDescent="0.35">
      <c r="A51" s="17" t="s">
        <v>18</v>
      </c>
      <c r="B51" s="18">
        <f>detail!O12</f>
        <v>105075.46999999999</v>
      </c>
      <c r="C51" s="18">
        <f>detail!P12</f>
        <v>372543.05366545863</v>
      </c>
      <c r="D51" s="18">
        <f>detail!Q12</f>
        <v>100647.45999999999</v>
      </c>
      <c r="E51" s="18">
        <f>detail!R12</f>
        <v>361870.73256352241</v>
      </c>
      <c r="F51" s="65">
        <f t="shared" si="14"/>
        <v>4.3995248364936401</v>
      </c>
      <c r="G51" s="67">
        <f t="shared" si="15"/>
        <v>2.9492081402473787</v>
      </c>
    </row>
    <row r="52" spans="1:7" x14ac:dyDescent="0.35">
      <c r="A52" s="17" t="s">
        <v>35</v>
      </c>
      <c r="B52" s="18">
        <f>detail!O32</f>
        <v>90632.71</v>
      </c>
      <c r="C52" s="18">
        <f>detail!P32</f>
        <v>321336.55961430998</v>
      </c>
      <c r="D52" s="18">
        <f>detail!Q32</f>
        <v>81921.790000000008</v>
      </c>
      <c r="E52" s="18">
        <f>detail!R32</f>
        <v>294543.90873766999</v>
      </c>
      <c r="F52" s="65">
        <f t="shared" si="14"/>
        <v>10.633214923648524</v>
      </c>
      <c r="G52" s="67">
        <f t="shared" si="15"/>
        <v>9.0963180978569653</v>
      </c>
    </row>
    <row r="53" spans="1:7" x14ac:dyDescent="0.35">
      <c r="A53" s="17" t="s">
        <v>42</v>
      </c>
      <c r="B53" s="18">
        <f>detail!O42</f>
        <v>11511.24</v>
      </c>
      <c r="C53" s="18">
        <f>detail!P42</f>
        <v>40812.893309999999</v>
      </c>
      <c r="D53" s="18">
        <f>detail!Q42</f>
        <v>5831.07</v>
      </c>
      <c r="E53" s="18">
        <f>detail!R42</f>
        <v>20965.206400000003</v>
      </c>
      <c r="F53" s="65">
        <f t="shared" si="14"/>
        <v>97.412138766984441</v>
      </c>
      <c r="G53" s="67">
        <f t="shared" si="15"/>
        <v>94.669647087280737</v>
      </c>
    </row>
    <row r="54" spans="1:7" x14ac:dyDescent="0.35">
      <c r="A54" s="17" t="s">
        <v>45</v>
      </c>
      <c r="B54" s="18">
        <f>detail!O45</f>
        <v>9876.630000000001</v>
      </c>
      <c r="C54" s="18">
        <f>detail!P45</f>
        <v>35017.418814999997</v>
      </c>
      <c r="D54" s="18">
        <f>detail!Q45</f>
        <v>8908.42</v>
      </c>
      <c r="E54" s="18">
        <f>detail!R45</f>
        <v>32029.602625</v>
      </c>
      <c r="F54" s="65">
        <f t="shared" si="14"/>
        <v>10.868481728522013</v>
      </c>
      <c r="G54" s="67">
        <f t="shared" si="15"/>
        <v>9.3282961545952077</v>
      </c>
    </row>
    <row r="55" spans="1:7" x14ac:dyDescent="0.35">
      <c r="A55" s="17" t="s">
        <v>53</v>
      </c>
      <c r="B55" s="18">
        <f>detail!O60</f>
        <v>17335.63</v>
      </c>
      <c r="C55" s="18">
        <f>detail!P60</f>
        <v>61463.145508999994</v>
      </c>
      <c r="D55" s="18">
        <f>detail!Q60</f>
        <v>7221.6</v>
      </c>
      <c r="E55" s="18">
        <f>detail!R60</f>
        <v>25964.744834590001</v>
      </c>
      <c r="F55" s="65">
        <f t="shared" si="14"/>
        <v>140.05248144455521</v>
      </c>
      <c r="G55" s="67">
        <f t="shared" si="15"/>
        <v>136.71769509215181</v>
      </c>
    </row>
    <row r="56" spans="1:7" x14ac:dyDescent="0.35">
      <c r="A56" s="17" t="s">
        <v>56</v>
      </c>
      <c r="B56" s="18">
        <f>detail!O63</f>
        <v>1311.47</v>
      </c>
      <c r="C56" s="18">
        <f>detail!P63</f>
        <v>4649.7824000000001</v>
      </c>
      <c r="D56" s="18">
        <f>detail!Q63</f>
        <v>1453.15</v>
      </c>
      <c r="E56" s="18">
        <f>detail!R63</f>
        <v>5224.7138000000004</v>
      </c>
      <c r="F56" s="65">
        <f t="shared" ref="F56" si="16">IFERROR(B56/D56*100-100,"0.00")</f>
        <v>-9.7498537659567148</v>
      </c>
      <c r="G56" s="67">
        <f t="shared" ref="G56" si="17">IFERROR(C56/E56*100-100,"0.00")</f>
        <v>-11.00407451983304</v>
      </c>
    </row>
    <row r="57" spans="1:7" x14ac:dyDescent="0.35">
      <c r="A57" s="17" t="s">
        <v>57</v>
      </c>
      <c r="B57" s="18">
        <f>detail!O64</f>
        <v>507734.86000000004</v>
      </c>
      <c r="C57" s="18">
        <f>detail!P64</f>
        <v>1800164.3884000042</v>
      </c>
      <c r="D57" s="18">
        <f>detail!Q64</f>
        <v>422404.61</v>
      </c>
      <c r="E57" s="18">
        <f>detail!R64</f>
        <v>1518725.4717999999</v>
      </c>
      <c r="F57" s="65">
        <f t="shared" si="14"/>
        <v>20.201069775256485</v>
      </c>
      <c r="G57" s="67">
        <f t="shared" si="15"/>
        <v>18.531256756129963</v>
      </c>
    </row>
    <row r="58" spans="1:7" x14ac:dyDescent="0.35">
      <c r="A58" s="17" t="s">
        <v>69</v>
      </c>
      <c r="B58" s="18">
        <f>detail!O78</f>
        <v>229974.96</v>
      </c>
      <c r="C58" s="18">
        <f>detail!P78</f>
        <v>815371.8241516999</v>
      </c>
      <c r="D58" s="18">
        <f>detail!Q78</f>
        <v>182910.98</v>
      </c>
      <c r="E58" s="18">
        <f>detail!R78</f>
        <v>657643.33565919998</v>
      </c>
      <c r="F58" s="65">
        <f t="shared" si="14"/>
        <v>25.730538429130931</v>
      </c>
      <c r="G58" s="67">
        <f t="shared" si="15"/>
        <v>23.983895211892943</v>
      </c>
    </row>
    <row r="59" spans="1:7" x14ac:dyDescent="0.35">
      <c r="A59" s="17" t="s">
        <v>79</v>
      </c>
      <c r="B59" s="18">
        <f>detail!O93</f>
        <v>8975.4</v>
      </c>
      <c r="C59" s="18">
        <f>detail!P93</f>
        <v>31822.09863615</v>
      </c>
      <c r="D59" s="18">
        <f>detail!Q93</f>
        <v>3300.99</v>
      </c>
      <c r="E59" s="18">
        <f>detail!R93</f>
        <v>11868.468743099998</v>
      </c>
      <c r="F59" s="65">
        <f>IFERROR(B59/D59*100-100,"0.00")</f>
        <v>171.90024810738595</v>
      </c>
      <c r="G59" s="67">
        <f t="shared" si="15"/>
        <v>168.12303528751755</v>
      </c>
    </row>
    <row r="60" spans="1:7" x14ac:dyDescent="0.35">
      <c r="A60" s="15" t="s">
        <v>84</v>
      </c>
      <c r="B60" s="18">
        <f>detail!O98</f>
        <v>98333.139999999985</v>
      </c>
      <c r="C60" s="18">
        <f>detail!P98</f>
        <v>348638.27628245519</v>
      </c>
      <c r="D60" s="18">
        <f>detail!Q98</f>
        <v>97289.420000000013</v>
      </c>
      <c r="E60" s="18">
        <f>detail!R98</f>
        <v>349797.1261961651</v>
      </c>
      <c r="F60" s="65">
        <f t="shared" si="14"/>
        <v>1.0727990772274865</v>
      </c>
      <c r="G60" s="67">
        <f t="shared" si="15"/>
        <v>-0.33129200525793578</v>
      </c>
    </row>
    <row r="61" spans="1:7" ht="18.5" x14ac:dyDescent="0.45">
      <c r="A61" s="22" t="s">
        <v>7</v>
      </c>
      <c r="B61" s="24">
        <f>detail!O110</f>
        <v>1451507.0399999996</v>
      </c>
      <c r="C61" s="24">
        <f>detail!P110</f>
        <v>5146290.5287043778</v>
      </c>
      <c r="D61" s="24">
        <f>detail!Q110</f>
        <v>1269110.6400000001</v>
      </c>
      <c r="E61" s="24">
        <f>detail!R110</f>
        <v>4562996.4214834291</v>
      </c>
      <c r="F61" s="65">
        <f t="shared" si="14"/>
        <v>14.371985723797835</v>
      </c>
      <c r="G61" s="67">
        <f t="shared" si="15"/>
        <v>12.783137511892235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4"/>
        <v>0.00</v>
      </c>
      <c r="G62" s="67" t="str">
        <f t="shared" si="15"/>
        <v>0.00</v>
      </c>
    </row>
    <row r="63" spans="1:7" x14ac:dyDescent="0.35">
      <c r="A63" s="17" t="s">
        <v>17</v>
      </c>
      <c r="B63" s="18">
        <f>detail!O114</f>
        <v>6106.47</v>
      </c>
      <c r="C63" s="18">
        <f>detail!P114</f>
        <v>21650.3656169022</v>
      </c>
      <c r="D63" s="18">
        <f>detail!Q114</f>
        <v>4075.32</v>
      </c>
      <c r="E63" s="18">
        <f>detail!R114</f>
        <v>14652.529062799998</v>
      </c>
      <c r="F63" s="65">
        <f t="shared" si="14"/>
        <v>49.840257942934528</v>
      </c>
      <c r="G63" s="67">
        <f t="shared" si="15"/>
        <v>47.758557748698735</v>
      </c>
    </row>
    <row r="64" spans="1:7" x14ac:dyDescent="0.35">
      <c r="A64" s="17" t="s">
        <v>18</v>
      </c>
      <c r="B64" s="18">
        <f>detail!O115</f>
        <v>590174.6399999999</v>
      </c>
      <c r="C64" s="18">
        <f>detail!P115</f>
        <v>2092452.9505453643</v>
      </c>
      <c r="D64" s="18">
        <f>detail!Q115</f>
        <v>547157.49</v>
      </c>
      <c r="E64" s="18">
        <f>detail!R115</f>
        <v>1967265.5952831237</v>
      </c>
      <c r="F64" s="65">
        <f t="shared" si="14"/>
        <v>7.8619320371543893</v>
      </c>
      <c r="G64" s="67">
        <f t="shared" si="15"/>
        <v>6.3635207956871795</v>
      </c>
    </row>
    <row r="65" spans="1:7" x14ac:dyDescent="0.35">
      <c r="A65" s="17" t="s">
        <v>108</v>
      </c>
      <c r="B65" s="18">
        <f>detail!O135</f>
        <v>419347</v>
      </c>
      <c r="C65" s="18">
        <f>detail!P135</f>
        <v>1486786.8572120701</v>
      </c>
      <c r="D65" s="18">
        <f>detail!Q135</f>
        <v>266367.39</v>
      </c>
      <c r="E65" s="18">
        <f>detail!R135</f>
        <v>957704.86307704775</v>
      </c>
      <c r="F65" s="65">
        <f t="shared" si="14"/>
        <v>57.431808751063699</v>
      </c>
      <c r="G65" s="67">
        <f t="shared" si="15"/>
        <v>55.244785166393939</v>
      </c>
    </row>
    <row r="66" spans="1:7" x14ac:dyDescent="0.35">
      <c r="A66" s="17" t="s">
        <v>42</v>
      </c>
      <c r="B66" s="18">
        <f>detail!O145</f>
        <v>6666.58</v>
      </c>
      <c r="C66" s="18">
        <f>detail!P145</f>
        <v>23636.227910000001</v>
      </c>
      <c r="D66" s="18">
        <f>detail!Q145</f>
        <v>4758.71</v>
      </c>
      <c r="E66" s="18">
        <f>detail!R145</f>
        <v>17109.584943999998</v>
      </c>
      <c r="F66" s="65">
        <f t="shared" ref="F66" si="18">IFERROR(B66/D66*100-100,"0.00")</f>
        <v>40.092167835400772</v>
      </c>
      <c r="G66" s="67">
        <f t="shared" ref="G66" si="19">IFERROR(C66/E66*100-100,"0.00")</f>
        <v>38.146120945434006</v>
      </c>
    </row>
    <row r="67" spans="1:7" x14ac:dyDescent="0.35">
      <c r="A67" s="17" t="s">
        <v>45</v>
      </c>
      <c r="B67" s="18">
        <f>detail!O148</f>
        <v>43906.780000000006</v>
      </c>
      <c r="C67" s="18">
        <f>detail!P148</f>
        <v>155670.61991035182</v>
      </c>
      <c r="D67" s="18">
        <f>detail!Q148</f>
        <v>48015.41</v>
      </c>
      <c r="E67" s="18">
        <f>detail!R148</f>
        <v>172635.96459199997</v>
      </c>
      <c r="F67" s="65">
        <f t="shared" si="14"/>
        <v>-8.5568987123092199</v>
      </c>
      <c r="G67" s="67">
        <f t="shared" si="15"/>
        <v>-9.8272365910216308</v>
      </c>
    </row>
    <row r="68" spans="1:7" x14ac:dyDescent="0.35">
      <c r="A68" s="17" t="s">
        <v>53</v>
      </c>
      <c r="B68" s="18">
        <f>detail!O163</f>
        <v>90502.77</v>
      </c>
      <c r="C68" s="18">
        <f>detail!P163</f>
        <v>320875.84186683613</v>
      </c>
      <c r="D68" s="18">
        <f>detail!Q163</f>
        <v>72615</v>
      </c>
      <c r="E68" s="18">
        <f>detail!R163</f>
        <v>261082.03549330286</v>
      </c>
      <c r="F68" s="65">
        <f t="shared" si="14"/>
        <v>24.633712042966337</v>
      </c>
      <c r="G68" s="67">
        <f t="shared" si="15"/>
        <v>22.902305882729749</v>
      </c>
    </row>
    <row r="69" spans="1:7" x14ac:dyDescent="0.35">
      <c r="A69" s="17" t="s">
        <v>56</v>
      </c>
      <c r="B69" s="18">
        <f>detail!O166</f>
        <v>20631.32</v>
      </c>
      <c r="C69" s="18">
        <f>detail!P166</f>
        <v>73147.945399999997</v>
      </c>
      <c r="D69" s="18">
        <f>detail!Q166</f>
        <v>44639.3</v>
      </c>
      <c r="E69" s="18">
        <f>detail!R166</f>
        <v>160497.40854</v>
      </c>
      <c r="F69" s="65">
        <f t="shared" si="14"/>
        <v>-53.782160562553628</v>
      </c>
      <c r="G69" s="67">
        <f t="shared" si="15"/>
        <v>-54.424220262865063</v>
      </c>
    </row>
    <row r="70" spans="1:7" x14ac:dyDescent="0.35">
      <c r="A70" s="17" t="s">
        <v>57</v>
      </c>
      <c r="B70" s="18">
        <f>detail!O167</f>
        <v>60985.88</v>
      </c>
      <c r="C70" s="18">
        <f>detail!P167</f>
        <v>216224.22665849997</v>
      </c>
      <c r="D70" s="18">
        <f>detail!Q167</f>
        <v>50107.19</v>
      </c>
      <c r="E70" s="18">
        <f>detail!R167</f>
        <v>180156.80827500002</v>
      </c>
      <c r="F70" s="65">
        <f t="shared" si="14"/>
        <v>21.710836309120495</v>
      </c>
      <c r="G70" s="67">
        <f t="shared" si="15"/>
        <v>20.020014080425369</v>
      </c>
    </row>
    <row r="71" spans="1:7" x14ac:dyDescent="0.35">
      <c r="A71" s="17" t="s">
        <v>69</v>
      </c>
      <c r="B71" s="18">
        <f>detail!O181</f>
        <v>125869.15</v>
      </c>
      <c r="C71" s="18">
        <f>detail!P181</f>
        <v>446266.70882001193</v>
      </c>
      <c r="D71" s="18">
        <f>detail!Q181</f>
        <v>150031.07</v>
      </c>
      <c r="E71" s="18">
        <f>detail!R181</f>
        <v>539425.96736245742</v>
      </c>
      <c r="F71" s="65">
        <f t="shared" si="14"/>
        <v>-16.104610864936191</v>
      </c>
      <c r="G71" s="67">
        <f t="shared" si="15"/>
        <v>-17.270073036704375</v>
      </c>
    </row>
    <row r="72" spans="1:7" x14ac:dyDescent="0.35">
      <c r="A72" s="17" t="s">
        <v>79</v>
      </c>
      <c r="B72" s="18">
        <f>detail!O196</f>
        <v>9310.89</v>
      </c>
      <c r="C72" s="18">
        <f>detail!P196</f>
        <v>33011.565699999999</v>
      </c>
      <c r="D72" s="18">
        <f>detail!Q196</f>
        <v>748.13</v>
      </c>
      <c r="E72" s="18">
        <f>detail!R196</f>
        <v>2689.861355</v>
      </c>
      <c r="F72" s="65">
        <f t="shared" si="14"/>
        <v>1144.555090692794</v>
      </c>
      <c r="G72" s="67">
        <f t="shared" si="15"/>
        <v>1127.2590049534356</v>
      </c>
    </row>
    <row r="73" spans="1:7" x14ac:dyDescent="0.35">
      <c r="A73" s="19" t="s">
        <v>84</v>
      </c>
      <c r="B73" s="23">
        <f>detail!O201</f>
        <v>78005.56</v>
      </c>
      <c r="C73" s="23">
        <f>detail!P201</f>
        <v>276567.21906434064</v>
      </c>
      <c r="D73" s="23">
        <f>detail!Q201</f>
        <v>80595.63</v>
      </c>
      <c r="E73" s="23">
        <f>detail!R201</f>
        <v>289775.803498697</v>
      </c>
      <c r="F73" s="66">
        <f t="shared" si="14"/>
        <v>-3.2136605917715428</v>
      </c>
      <c r="G73" s="68">
        <f t="shared" si="15"/>
        <v>-4.5582081991934729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124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abSelected="1" topLeftCell="A191" zoomScale="80" zoomScaleNormal="80" workbookViewId="0">
      <selection activeCell="K200" sqref="K200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16384" width="15.765625" style="16"/>
  </cols>
  <sheetData>
    <row r="1" spans="1:20" x14ac:dyDescent="0.35">
      <c r="A1" s="25"/>
      <c r="B1" s="95" t="s">
        <v>89</v>
      </c>
      <c r="C1" s="95"/>
      <c r="D1" s="95"/>
      <c r="E1" s="95"/>
      <c r="F1" s="95"/>
      <c r="G1" s="95"/>
      <c r="H1" s="26"/>
      <c r="I1" s="27" t="s">
        <v>9</v>
      </c>
      <c r="J1" s="28"/>
      <c r="K1" s="28"/>
      <c r="N1" s="25"/>
      <c r="O1" s="95" t="s">
        <v>89</v>
      </c>
      <c r="P1" s="95"/>
      <c r="Q1" s="95"/>
      <c r="R1" s="95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89"/>
      <c r="E3" s="89"/>
      <c r="F3" s="77"/>
      <c r="G3" s="78"/>
      <c r="H3" s="77" t="s">
        <v>110</v>
      </c>
      <c r="I3" s="90"/>
      <c r="J3" s="90"/>
      <c r="K3" s="90"/>
      <c r="N3" s="32"/>
      <c r="O3" s="77"/>
      <c r="P3" s="78"/>
      <c r="Q3" s="89"/>
      <c r="R3" s="89"/>
      <c r="S3" s="77" t="s">
        <v>111</v>
      </c>
      <c r="T3" s="90"/>
    </row>
    <row r="4" spans="1:20" x14ac:dyDescent="0.35">
      <c r="A4" s="33"/>
      <c r="B4" s="89" t="s">
        <v>112</v>
      </c>
      <c r="C4" s="89"/>
      <c r="D4" s="79" t="s">
        <v>117</v>
      </c>
      <c r="E4" s="80"/>
      <c r="F4" s="89" t="s">
        <v>113</v>
      </c>
      <c r="G4" s="89"/>
      <c r="H4" s="91" t="s">
        <v>3</v>
      </c>
      <c r="I4" s="92"/>
      <c r="J4" s="92"/>
      <c r="K4" s="92"/>
      <c r="N4" s="33"/>
      <c r="O4" s="79" t="s">
        <v>114</v>
      </c>
      <c r="P4" s="80"/>
      <c r="Q4" s="79" t="s">
        <v>115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109</v>
      </c>
      <c r="I5" s="92"/>
      <c r="J5" s="93" t="s">
        <v>113</v>
      </c>
      <c r="K5" s="94"/>
      <c r="N5" s="34" t="s">
        <v>0</v>
      </c>
      <c r="O5" s="81"/>
      <c r="P5" s="82"/>
      <c r="Q5" s="81"/>
      <c r="R5" s="82"/>
      <c r="S5" s="93" t="s">
        <v>116</v>
      </c>
      <c r="T5" s="94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228699.59999999998</v>
      </c>
      <c r="C7" s="42">
        <f t="shared" si="0"/>
        <v>814245.66384934646</v>
      </c>
      <c r="D7" s="42">
        <f t="shared" si="0"/>
        <v>228082.59999999998</v>
      </c>
      <c r="E7" s="42">
        <f t="shared" si="0"/>
        <v>810909.64207960723</v>
      </c>
      <c r="F7" s="42">
        <f t="shared" si="0"/>
        <v>185022.39</v>
      </c>
      <c r="G7" s="42">
        <f t="shared" si="0"/>
        <v>666005.01652342465</v>
      </c>
      <c r="H7" s="65">
        <f>IFERROR(B7/D7*100-100,"0.00")</f>
        <v>0.27051603234968979</v>
      </c>
      <c r="I7" s="65">
        <f t="shared" ref="I7:I10" si="1">IFERROR(C7/E7*100-100,"0.00")</f>
        <v>0.4113925395169673</v>
      </c>
      <c r="J7" s="65">
        <f t="shared" ref="J7:J10" si="2">IFERROR(B7/F7*100-100,"0.00")</f>
        <v>23.606445684762775</v>
      </c>
      <c r="K7" s="65">
        <f t="shared" ref="K7:K10" si="3">IFERROR(C7/G7*100-100,"0.00")</f>
        <v>22.258187798606158</v>
      </c>
      <c r="L7" s="42"/>
      <c r="M7" s="42"/>
      <c r="N7" s="41" t="s">
        <v>91</v>
      </c>
      <c r="O7" s="42">
        <f t="shared" ref="O7:R7" si="4">O8+O11+O12+O32+O42+O45+O60+O63+O64+O78+O93+O98</f>
        <v>1081314.07</v>
      </c>
      <c r="P7" s="42">
        <f t="shared" si="4"/>
        <v>3833778.5410450781</v>
      </c>
      <c r="Q7" s="42">
        <f t="shared" si="4"/>
        <v>913145.9</v>
      </c>
      <c r="R7" s="42">
        <f t="shared" si="4"/>
        <v>3283150.6279192474</v>
      </c>
      <c r="S7" s="65">
        <f t="shared" ref="S7:S52" si="5">IFERROR(O7/Q7*100-100,"0.00")</f>
        <v>18.416352742754484</v>
      </c>
      <c r="T7" s="65">
        <f t="shared" ref="T7:T52" si="6">IFERROR(P7/R7*100-100,"0.00")</f>
        <v>16.771326555760254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94.46</v>
      </c>
      <c r="C11" s="44">
        <v>336.294127</v>
      </c>
      <c r="D11" s="44">
        <v>74.22</v>
      </c>
      <c r="E11" s="44">
        <v>263.88762699999995</v>
      </c>
      <c r="F11" s="44">
        <v>201</v>
      </c>
      <c r="G11" s="44">
        <v>723.53279999999995</v>
      </c>
      <c r="H11" s="65">
        <f>IFERROR(B11/D11*100-100,"0.00")</f>
        <v>27.270277553220154</v>
      </c>
      <c r="I11" s="65">
        <f>IFERROR(C11/E11*100-100,"0.00")</f>
        <v>27.438383839042245</v>
      </c>
      <c r="J11" s="65">
        <f>IFERROR(B11/F11*100-100,"0.00")</f>
        <v>-53.004975124378113</v>
      </c>
      <c r="K11" s="65">
        <f t="shared" ref="K11" si="9">IFERROR(C11/G11*100-100,"0.00")</f>
        <v>-53.520541570471991</v>
      </c>
      <c r="N11" s="43" t="s">
        <v>17</v>
      </c>
      <c r="O11" s="44">
        <v>552.55999999999995</v>
      </c>
      <c r="P11" s="44">
        <v>1959.100261</v>
      </c>
      <c r="Q11" s="44">
        <v>1256.4100000000001</v>
      </c>
      <c r="R11" s="44">
        <v>4517.3165600000002</v>
      </c>
      <c r="S11" s="65">
        <f t="shared" si="5"/>
        <v>-56.020725718515457</v>
      </c>
      <c r="T11" s="65">
        <f t="shared" si="6"/>
        <v>-56.631326696307511</v>
      </c>
    </row>
    <row r="12" spans="1:20" ht="18" x14ac:dyDescent="0.4">
      <c r="A12" s="43" t="s">
        <v>18</v>
      </c>
      <c r="B12" s="44">
        <f t="shared" ref="B12:G12" si="10">B13+B17+B21+B25+B29+B30+B31</f>
        <v>24615.99</v>
      </c>
      <c r="C12" s="44">
        <f t="shared" si="10"/>
        <v>87641.01114808608</v>
      </c>
      <c r="D12" s="44">
        <f t="shared" si="10"/>
        <v>23357.45</v>
      </c>
      <c r="E12" s="44">
        <f t="shared" si="10"/>
        <v>83043.504772404311</v>
      </c>
      <c r="F12" s="44">
        <f t="shared" si="10"/>
        <v>22040.54</v>
      </c>
      <c r="G12" s="44">
        <f t="shared" si="10"/>
        <v>79336.952858999997</v>
      </c>
      <c r="H12" s="65">
        <f t="shared" ref="H12:H52" si="11">IFERROR(B12/D12*100-100,"0.00")</f>
        <v>5.3881737946565238</v>
      </c>
      <c r="I12" s="65">
        <f t="shared" ref="I12:I52" si="12">IFERROR(C12/E12*100-100,"0.00")</f>
        <v>5.5362624545797701</v>
      </c>
      <c r="J12" s="65">
        <f t="shared" ref="J12:J52" si="13">IFERROR(B12/F12*100-100,"0.00")</f>
        <v>11.685058533048647</v>
      </c>
      <c r="K12" s="65">
        <f t="shared" ref="K12:K52" si="14">IFERROR(C12/G12*100-100,"0.00")</f>
        <v>10.466822823211146</v>
      </c>
      <c r="L12" s="44"/>
      <c r="M12" s="44"/>
      <c r="N12" s="43" t="s">
        <v>18</v>
      </c>
      <c r="O12" s="44">
        <f t="shared" ref="O12:R12" si="15">O13+O17+O21+O25+O29+O30+O31</f>
        <v>105075.46999999999</v>
      </c>
      <c r="P12" s="44">
        <f t="shared" si="15"/>
        <v>372543.05366545863</v>
      </c>
      <c r="Q12" s="44">
        <f t="shared" si="15"/>
        <v>100647.45999999999</v>
      </c>
      <c r="R12" s="44">
        <f t="shared" si="15"/>
        <v>361870.73256352241</v>
      </c>
      <c r="S12" s="65">
        <f t="shared" si="5"/>
        <v>4.3995248364936401</v>
      </c>
      <c r="T12" s="65">
        <f t="shared" si="6"/>
        <v>2.9492081402473787</v>
      </c>
    </row>
    <row r="13" spans="1:20" x14ac:dyDescent="0.35">
      <c r="A13" s="47" t="s">
        <v>19</v>
      </c>
      <c r="B13" s="48">
        <f t="shared" ref="B13:G13" si="16">SUM(B14:B16)</f>
        <v>4137.97</v>
      </c>
      <c r="C13" s="48">
        <f t="shared" si="16"/>
        <v>14732.546447946659</v>
      </c>
      <c r="D13" s="48">
        <f t="shared" si="16"/>
        <v>3761.92</v>
      </c>
      <c r="E13" s="48">
        <f t="shared" si="16"/>
        <v>13374.907939458832</v>
      </c>
      <c r="F13" s="48">
        <f t="shared" si="16"/>
        <v>1432.5300000000002</v>
      </c>
      <c r="G13" s="48">
        <f t="shared" si="16"/>
        <v>5156.5258400000002</v>
      </c>
      <c r="H13" s="65">
        <f>IFERROR(B13/D13*100-100,"0.00")</f>
        <v>9.9962253317454923</v>
      </c>
      <c r="I13" s="65">
        <f t="shared" si="12"/>
        <v>10.150638154917729</v>
      </c>
      <c r="J13" s="65">
        <f t="shared" si="13"/>
        <v>188.85747593418631</v>
      </c>
      <c r="K13" s="65">
        <f t="shared" si="14"/>
        <v>185.70682868810479</v>
      </c>
      <c r="L13" s="48"/>
      <c r="M13" s="48"/>
      <c r="N13" s="47" t="s">
        <v>19</v>
      </c>
      <c r="O13" s="48">
        <f t="shared" ref="O13:R13" si="17">SUM(O14:O16)</f>
        <v>15438.140000000001</v>
      </c>
      <c r="P13" s="48">
        <f t="shared" si="17"/>
        <v>54735.654958513376</v>
      </c>
      <c r="Q13" s="48">
        <f t="shared" si="17"/>
        <v>13974.460000000001</v>
      </c>
      <c r="R13" s="48">
        <f t="shared" si="17"/>
        <v>50244.153291095688</v>
      </c>
      <c r="S13" s="65">
        <f t="shared" si="5"/>
        <v>10.47396464693449</v>
      </c>
      <c r="T13" s="65">
        <f t="shared" si="6"/>
        <v>8.9393518911456482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2902.21</v>
      </c>
      <c r="C15" s="50">
        <v>10332.828765599999</v>
      </c>
      <c r="D15" s="50">
        <v>2503.06</v>
      </c>
      <c r="E15" s="50">
        <v>8899.2273680396538</v>
      </c>
      <c r="F15" s="50">
        <v>1126.92</v>
      </c>
      <c r="G15" s="50">
        <v>4056.4593999999997</v>
      </c>
      <c r="H15" s="65">
        <f t="shared" si="11"/>
        <v>15.946481506635891</v>
      </c>
      <c r="I15" s="65">
        <f t="shared" si="12"/>
        <v>16.109279359564695</v>
      </c>
      <c r="J15" s="65">
        <f t="shared" si="13"/>
        <v>157.5346963404678</v>
      </c>
      <c r="K15" s="65">
        <f t="shared" si="14"/>
        <v>154.72530960373967</v>
      </c>
      <c r="N15" s="49" t="s">
        <v>21</v>
      </c>
      <c r="O15" s="50">
        <v>11497.04</v>
      </c>
      <c r="P15" s="50">
        <v>40762.548992675613</v>
      </c>
      <c r="Q15" s="50">
        <v>12567.37</v>
      </c>
      <c r="R15" s="50">
        <v>45185.072148517072</v>
      </c>
      <c r="S15" s="65">
        <f t="shared" si="5"/>
        <v>-8.5167381878626998</v>
      </c>
      <c r="T15" s="65">
        <f t="shared" si="6"/>
        <v>-9.7875757314390057</v>
      </c>
    </row>
    <row r="16" spans="1:20" x14ac:dyDescent="0.35">
      <c r="A16" s="49" t="s">
        <v>22</v>
      </c>
      <c r="B16" s="72">
        <v>1235.76</v>
      </c>
      <c r="C16" s="50">
        <v>4399.7176823466598</v>
      </c>
      <c r="D16" s="50">
        <v>1258.8599999999999</v>
      </c>
      <c r="E16" s="50">
        <v>4475.6805714191778</v>
      </c>
      <c r="F16" s="50">
        <v>305.61</v>
      </c>
      <c r="G16" s="50">
        <v>1100.0664400000001</v>
      </c>
      <c r="H16" s="65">
        <f t="shared" si="11"/>
        <v>-1.8349935656069647</v>
      </c>
      <c r="I16" s="65">
        <f t="shared" si="12"/>
        <v>-1.6972366070448004</v>
      </c>
      <c r="J16" s="65">
        <f t="shared" si="13"/>
        <v>304.35849612250905</v>
      </c>
      <c r="K16" s="65">
        <f t="shared" si="14"/>
        <v>299.95017776805003</v>
      </c>
      <c r="N16" s="49" t="s">
        <v>22</v>
      </c>
      <c r="O16" s="72">
        <v>3941.1</v>
      </c>
      <c r="P16" s="50">
        <v>13973.10596583776</v>
      </c>
      <c r="Q16" s="50">
        <v>1407.09</v>
      </c>
      <c r="R16" s="50">
        <v>5059.0811425786196</v>
      </c>
      <c r="S16" s="65">
        <f t="shared" si="5"/>
        <v>180.088693686971</v>
      </c>
      <c r="T16" s="65">
        <f t="shared" si="6"/>
        <v>176.19849478665708</v>
      </c>
    </row>
    <row r="17" spans="1:20" x14ac:dyDescent="0.35">
      <c r="A17" s="47" t="s">
        <v>23</v>
      </c>
      <c r="B17" s="48">
        <f t="shared" ref="B17:G17" si="18">SUM(B18:B20)</f>
        <v>18841.61</v>
      </c>
      <c r="C17" s="48">
        <f t="shared" si="18"/>
        <v>67082.318700139411</v>
      </c>
      <c r="D17" s="48">
        <f t="shared" si="18"/>
        <v>18282.54</v>
      </c>
      <c r="E17" s="48">
        <f t="shared" si="18"/>
        <v>65000.507325951316</v>
      </c>
      <c r="F17" s="48">
        <f t="shared" si="18"/>
        <v>18336.13</v>
      </c>
      <c r="G17" s="48">
        <f t="shared" si="18"/>
        <v>66002.591889000003</v>
      </c>
      <c r="H17" s="65">
        <f>IFERROR(B17/D17*100-100,"0.00")</f>
        <v>3.0579449026229497</v>
      </c>
      <c r="I17" s="65">
        <f t="shared" si="12"/>
        <v>3.2027617319179598</v>
      </c>
      <c r="J17" s="65">
        <f t="shared" si="13"/>
        <v>2.7567431077332003</v>
      </c>
      <c r="K17" s="65">
        <f t="shared" si="14"/>
        <v>1.6358854709149142</v>
      </c>
      <c r="L17" s="48"/>
      <c r="M17" s="48"/>
      <c r="N17" s="47" t="s">
        <v>23</v>
      </c>
      <c r="O17" s="48">
        <f t="shared" ref="O17:R17" si="19">SUM(O18:O20)</f>
        <v>83416.72</v>
      </c>
      <c r="P17" s="48">
        <f t="shared" si="19"/>
        <v>295752.38174870895</v>
      </c>
      <c r="Q17" s="48">
        <f t="shared" si="19"/>
        <v>79584.479999999996</v>
      </c>
      <c r="R17" s="48">
        <f t="shared" si="19"/>
        <v>286140.30475003505</v>
      </c>
      <c r="S17" s="65">
        <f t="shared" si="5"/>
        <v>4.8153107238999411</v>
      </c>
      <c r="T17" s="65">
        <f t="shared" si="6"/>
        <v>3.3592181314934919</v>
      </c>
    </row>
    <row r="18" spans="1:20" x14ac:dyDescent="0.35">
      <c r="A18" s="49" t="s">
        <v>20</v>
      </c>
      <c r="B18" s="50">
        <v>10767.29</v>
      </c>
      <c r="C18" s="50">
        <v>38335.094706898395</v>
      </c>
      <c r="D18" s="50">
        <v>10612.1</v>
      </c>
      <c r="E18" s="50">
        <v>37729.566276696605</v>
      </c>
      <c r="F18" s="50">
        <v>10418.89</v>
      </c>
      <c r="G18" s="50">
        <v>37503.750740999996</v>
      </c>
      <c r="H18" s="65">
        <f>IFERROR(B18/D18*100-100,"0.00")</f>
        <v>1.462387274903179</v>
      </c>
      <c r="I18" s="65">
        <f t="shared" si="12"/>
        <v>1.6049175486435132</v>
      </c>
      <c r="J18" s="65">
        <f t="shared" si="13"/>
        <v>3.3439262723764358</v>
      </c>
      <c r="K18" s="65">
        <f t="shared" si="14"/>
        <v>2.2166955290409192</v>
      </c>
      <c r="N18" s="49" t="s">
        <v>20</v>
      </c>
      <c r="O18" s="50">
        <v>43611.35</v>
      </c>
      <c r="P18" s="50">
        <v>154623.22571334132</v>
      </c>
      <c r="Q18" s="50">
        <v>44577.51</v>
      </c>
      <c r="R18" s="50">
        <v>160275.24909885475</v>
      </c>
      <c r="S18" s="65">
        <f t="shared" si="5"/>
        <v>-2.1673709455732393</v>
      </c>
      <c r="T18" s="65">
        <f t="shared" si="6"/>
        <v>-3.5264480431581546</v>
      </c>
    </row>
    <row r="19" spans="1:20" x14ac:dyDescent="0.35">
      <c r="A19" s="49" t="s">
        <v>21</v>
      </c>
      <c r="B19" s="50">
        <v>862.97</v>
      </c>
      <c r="C19" s="50">
        <v>3072.4662000000003</v>
      </c>
      <c r="D19" s="50">
        <v>507.85</v>
      </c>
      <c r="E19" s="50">
        <v>1805.558203520312</v>
      </c>
      <c r="F19" s="50">
        <v>1015.45</v>
      </c>
      <c r="G19" s="50">
        <v>3655.2182000000003</v>
      </c>
      <c r="H19" s="65">
        <f t="shared" si="11"/>
        <v>69.926159299005604</v>
      </c>
      <c r="I19" s="65">
        <f t="shared" si="12"/>
        <v>70.167109208087965</v>
      </c>
      <c r="J19" s="65">
        <f t="shared" si="13"/>
        <v>-15.016002757398198</v>
      </c>
      <c r="K19" s="65">
        <f t="shared" si="14"/>
        <v>-15.943015385511046</v>
      </c>
      <c r="N19" s="49" t="s">
        <v>21</v>
      </c>
      <c r="O19" s="50">
        <v>3281.3</v>
      </c>
      <c r="P19" s="50">
        <v>11633.775372326889</v>
      </c>
      <c r="Q19" s="50">
        <v>4249.3500000000004</v>
      </c>
      <c r="R19" s="50">
        <v>15278.241590849917</v>
      </c>
      <c r="S19" s="65">
        <f t="shared" si="5"/>
        <v>-22.78113123183546</v>
      </c>
      <c r="T19" s="65">
        <f t="shared" si="6"/>
        <v>-23.853963801080909</v>
      </c>
    </row>
    <row r="20" spans="1:20" x14ac:dyDescent="0.35">
      <c r="A20" s="49" t="s">
        <v>22</v>
      </c>
      <c r="B20" s="50">
        <v>7211.35</v>
      </c>
      <c r="C20" s="50">
        <v>25674.757793241009</v>
      </c>
      <c r="D20" s="50">
        <v>7162.59</v>
      </c>
      <c r="E20" s="50">
        <v>25465.382845734395</v>
      </c>
      <c r="F20" s="50">
        <v>6901.79</v>
      </c>
      <c r="G20" s="50">
        <v>24843.622948</v>
      </c>
      <c r="H20" s="65">
        <f t="shared" si="11"/>
        <v>0.68075933426317192</v>
      </c>
      <c r="I20" s="65">
        <f t="shared" si="12"/>
        <v>0.82219438354795216</v>
      </c>
      <c r="J20" s="65">
        <f t="shared" si="13"/>
        <v>4.4852132562712086</v>
      </c>
      <c r="K20" s="65">
        <f t="shared" si="14"/>
        <v>3.3454655425283732</v>
      </c>
      <c r="N20" s="49" t="s">
        <v>22</v>
      </c>
      <c r="O20" s="50">
        <v>36524.07</v>
      </c>
      <c r="P20" s="50">
        <v>129495.38066304073</v>
      </c>
      <c r="Q20" s="50">
        <v>30757.62</v>
      </c>
      <c r="R20" s="50">
        <v>110586.81406033038</v>
      </c>
      <c r="S20" s="65">
        <f t="shared" si="5"/>
        <v>18.748037071789042</v>
      </c>
      <c r="T20" s="65">
        <f t="shared" si="6"/>
        <v>17.098391669367416</v>
      </c>
    </row>
    <row r="21" spans="1:20" x14ac:dyDescent="0.35">
      <c r="A21" s="47" t="s">
        <v>24</v>
      </c>
      <c r="B21" s="48">
        <f t="shared" ref="B21:G21" si="20">SUM(B22:B24)</f>
        <v>649.62</v>
      </c>
      <c r="C21" s="48">
        <f t="shared" si="20"/>
        <v>2312.8456000000001</v>
      </c>
      <c r="D21" s="48">
        <f t="shared" si="20"/>
        <v>1033.18</v>
      </c>
      <c r="E21" s="48">
        <f t="shared" si="20"/>
        <v>3673.2796523399966</v>
      </c>
      <c r="F21" s="48">
        <f t="shared" si="20"/>
        <v>1664.6599999999999</v>
      </c>
      <c r="G21" s="48">
        <f t="shared" si="20"/>
        <v>5992.0963999999994</v>
      </c>
      <c r="H21" s="65">
        <f t="shared" si="11"/>
        <v>-37.124218432412562</v>
      </c>
      <c r="I21" s="65">
        <f t="shared" si="12"/>
        <v>-37.03595100561855</v>
      </c>
      <c r="J21" s="65">
        <f t="shared" si="13"/>
        <v>-60.975814881116861</v>
      </c>
      <c r="K21" s="65">
        <f t="shared" si="14"/>
        <v>-61.401729117709117</v>
      </c>
      <c r="L21" s="48"/>
      <c r="M21" s="48"/>
      <c r="N21" s="47" t="s">
        <v>24</v>
      </c>
      <c r="O21" s="48">
        <f t="shared" ref="O21:R21" si="21">SUM(O22:O24)</f>
        <v>4136.32</v>
      </c>
      <c r="P21" s="48">
        <f t="shared" si="21"/>
        <v>14665.220382251358</v>
      </c>
      <c r="Q21" s="48">
        <f t="shared" si="21"/>
        <v>4817.6500000000005</v>
      </c>
      <c r="R21" s="48">
        <f t="shared" si="21"/>
        <v>17321.52959192283</v>
      </c>
      <c r="S21" s="65">
        <f t="shared" si="5"/>
        <v>-14.142372318454036</v>
      </c>
      <c r="T21" s="65">
        <f t="shared" si="6"/>
        <v>-15.335303938228009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77.290000000000006</v>
      </c>
      <c r="C23" s="50">
        <v>275.16810000000004</v>
      </c>
      <c r="D23" s="50">
        <v>130.79</v>
      </c>
      <c r="E23" s="50">
        <v>464.99467942326368</v>
      </c>
      <c r="F23" s="50">
        <v>90.11</v>
      </c>
      <c r="G23" s="50">
        <v>324.34259999999995</v>
      </c>
      <c r="H23" s="65">
        <f t="shared" si="11"/>
        <v>-40.90526798684914</v>
      </c>
      <c r="I23" s="65">
        <f t="shared" si="12"/>
        <v>-40.823387411380054</v>
      </c>
      <c r="J23" s="65">
        <f t="shared" si="13"/>
        <v>-14.227055820663622</v>
      </c>
      <c r="K23" s="65">
        <f t="shared" si="14"/>
        <v>-15.161283161693817</v>
      </c>
      <c r="N23" s="49" t="s">
        <v>26</v>
      </c>
      <c r="O23" s="50">
        <v>492.42</v>
      </c>
      <c r="P23" s="50">
        <v>1745.8535145080036</v>
      </c>
      <c r="Q23" s="50">
        <v>668.72</v>
      </c>
      <c r="R23" s="50">
        <v>2404.3408311467947</v>
      </c>
      <c r="S23" s="65">
        <f t="shared" si="5"/>
        <v>-26.363799497547561</v>
      </c>
      <c r="T23" s="65">
        <f t="shared" si="6"/>
        <v>-27.387436427834288</v>
      </c>
    </row>
    <row r="24" spans="1:20" x14ac:dyDescent="0.35">
      <c r="A24" s="49" t="s">
        <v>27</v>
      </c>
      <c r="B24" s="50">
        <v>572.33000000000004</v>
      </c>
      <c r="C24" s="50">
        <v>2037.6775</v>
      </c>
      <c r="D24" s="50">
        <v>902.39</v>
      </c>
      <c r="E24" s="50">
        <v>3208.2849729167328</v>
      </c>
      <c r="F24" s="50">
        <v>1574.55</v>
      </c>
      <c r="G24" s="50">
        <v>5667.7537999999995</v>
      </c>
      <c r="H24" s="65">
        <f t="shared" si="11"/>
        <v>-36.576203193741065</v>
      </c>
      <c r="I24" s="65">
        <f t="shared" si="12"/>
        <v>-36.487016670857145</v>
      </c>
      <c r="J24" s="65">
        <f t="shared" si="13"/>
        <v>-63.651201930710357</v>
      </c>
      <c r="K24" s="65">
        <f t="shared" si="14"/>
        <v>-64.047882602098909</v>
      </c>
      <c r="N24" s="49" t="s">
        <v>27</v>
      </c>
      <c r="O24" s="50">
        <v>3643.9</v>
      </c>
      <c r="P24" s="50">
        <v>12919.366867743354</v>
      </c>
      <c r="Q24" s="50">
        <v>4148.93</v>
      </c>
      <c r="R24" s="50">
        <v>14917.188760776036</v>
      </c>
      <c r="S24" s="65">
        <f t="shared" si="5"/>
        <v>-12.172536051463879</v>
      </c>
      <c r="T24" s="65">
        <f t="shared" si="6"/>
        <v>-13.392750638685015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986.79</v>
      </c>
      <c r="C29" s="48">
        <v>3513.3004000000001</v>
      </c>
      <c r="D29" s="48">
        <v>279.81</v>
      </c>
      <c r="E29" s="48">
        <v>994.8098546541645</v>
      </c>
      <c r="F29" s="48">
        <v>607.22</v>
      </c>
      <c r="G29" s="48">
        <v>2185.73873</v>
      </c>
      <c r="H29" s="65">
        <f t="shared" si="11"/>
        <v>252.66430792323365</v>
      </c>
      <c r="I29" s="65">
        <f t="shared" si="12"/>
        <v>253.16300733886106</v>
      </c>
      <c r="J29" s="65">
        <f t="shared" si="13"/>
        <v>62.509469385066353</v>
      </c>
      <c r="K29" s="65">
        <f t="shared" si="14"/>
        <v>60.737436354069644</v>
      </c>
      <c r="N29" s="47" t="s">
        <v>32</v>
      </c>
      <c r="O29" s="48">
        <v>2084.29</v>
      </c>
      <c r="P29" s="48">
        <v>7389.7965759849048</v>
      </c>
      <c r="Q29" s="48">
        <v>2270.87</v>
      </c>
      <c r="R29" s="48">
        <v>8164.7449304688316</v>
      </c>
      <c r="S29" s="65">
        <f t="shared" si="5"/>
        <v>-8.2162343066754033</v>
      </c>
      <c r="T29" s="65">
        <f t="shared" si="6"/>
        <v>-9.4913969889250183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22454.57</v>
      </c>
      <c r="C32" s="44">
        <f t="shared" si="24"/>
        <v>79945.659797683504</v>
      </c>
      <c r="D32" s="44">
        <f t="shared" si="24"/>
        <v>24171.650000000005</v>
      </c>
      <c r="E32" s="44">
        <f t="shared" si="24"/>
        <v>85938.302925576485</v>
      </c>
      <c r="F32" s="44">
        <f t="shared" si="24"/>
        <v>19100.7</v>
      </c>
      <c r="G32" s="44">
        <f t="shared" si="24"/>
        <v>68754.713374400002</v>
      </c>
      <c r="H32" s="65">
        <f t="shared" si="11"/>
        <v>-7.1036937900391735</v>
      </c>
      <c r="I32" s="65">
        <f t="shared" si="12"/>
        <v>-6.9731923064418453</v>
      </c>
      <c r="J32" s="65">
        <f t="shared" si="13"/>
        <v>17.55888527645584</v>
      </c>
      <c r="K32" s="65">
        <f t="shared" si="14"/>
        <v>16.276624356418765</v>
      </c>
      <c r="L32" s="44"/>
      <c r="M32" s="44"/>
      <c r="N32" s="43" t="s">
        <v>35</v>
      </c>
      <c r="O32" s="44">
        <f t="shared" ref="O32:R32" si="25">O33+O36</f>
        <v>90632.71</v>
      </c>
      <c r="P32" s="44">
        <f t="shared" si="25"/>
        <v>321336.55961430998</v>
      </c>
      <c r="Q32" s="44">
        <f t="shared" si="25"/>
        <v>81921.790000000008</v>
      </c>
      <c r="R32" s="44">
        <f t="shared" si="25"/>
        <v>294543.90873766999</v>
      </c>
      <c r="S32" s="65">
        <f t="shared" si="5"/>
        <v>10.633214923648524</v>
      </c>
      <c r="T32" s="65">
        <f t="shared" si="6"/>
        <v>9.0963180978569653</v>
      </c>
    </row>
    <row r="33" spans="1:20" x14ac:dyDescent="0.35">
      <c r="A33" s="47" t="s">
        <v>36</v>
      </c>
      <c r="B33" s="48">
        <f t="shared" ref="B33:G33" si="26">SUM(B34:B35)</f>
        <v>236.37</v>
      </c>
      <c r="C33" s="48">
        <f t="shared" si="26"/>
        <v>841.5467263623035</v>
      </c>
      <c r="D33" s="48">
        <f t="shared" si="26"/>
        <v>279.7</v>
      </c>
      <c r="E33" s="48">
        <f t="shared" si="26"/>
        <v>994.43600588164691</v>
      </c>
      <c r="F33" s="48">
        <f t="shared" si="26"/>
        <v>187.46</v>
      </c>
      <c r="G33" s="48">
        <f t="shared" si="26"/>
        <v>674.77509057999998</v>
      </c>
      <c r="H33" s="65">
        <f t="shared" si="11"/>
        <v>-15.491598140865207</v>
      </c>
      <c r="I33" s="65">
        <f t="shared" si="12"/>
        <v>-15.37447142049075</v>
      </c>
      <c r="J33" s="65">
        <f t="shared" si="13"/>
        <v>26.090899391870266</v>
      </c>
      <c r="K33" s="65">
        <f t="shared" si="14"/>
        <v>24.715144069552977</v>
      </c>
      <c r="L33" s="48"/>
      <c r="M33" s="48"/>
      <c r="N33" s="47" t="s">
        <v>36</v>
      </c>
      <c r="O33" s="48">
        <f t="shared" ref="O33:R33" si="27">SUM(O34:O35)</f>
        <v>1254.67</v>
      </c>
      <c r="P33" s="48">
        <f t="shared" si="27"/>
        <v>4448.4263009446677</v>
      </c>
      <c r="Q33" s="48">
        <f t="shared" si="27"/>
        <v>1240.57</v>
      </c>
      <c r="R33" s="48">
        <f t="shared" si="27"/>
        <v>4460.3687268595004</v>
      </c>
      <c r="S33" s="65">
        <f t="shared" si="5"/>
        <v>1.1365743166447828</v>
      </c>
      <c r="T33" s="65">
        <f t="shared" si="6"/>
        <v>-0.2677452615725997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236.37</v>
      </c>
      <c r="C35" s="50">
        <v>841.5467263623035</v>
      </c>
      <c r="D35" s="50">
        <v>279.7</v>
      </c>
      <c r="E35" s="50">
        <v>994.43600588164691</v>
      </c>
      <c r="F35" s="50">
        <v>187.46</v>
      </c>
      <c r="G35" s="50">
        <v>674.77509057999998</v>
      </c>
      <c r="H35" s="65">
        <f t="shared" si="11"/>
        <v>-15.491598140865207</v>
      </c>
      <c r="I35" s="65">
        <f t="shared" si="12"/>
        <v>-15.37447142049075</v>
      </c>
      <c r="J35" s="65">
        <f t="shared" si="13"/>
        <v>26.090899391870266</v>
      </c>
      <c r="K35" s="65">
        <f t="shared" si="14"/>
        <v>24.715144069552977</v>
      </c>
      <c r="N35" s="49" t="s">
        <v>37</v>
      </c>
      <c r="O35" s="50">
        <v>1254.67</v>
      </c>
      <c r="P35" s="50">
        <v>4448.4263009446677</v>
      </c>
      <c r="Q35" s="50">
        <v>1240.57</v>
      </c>
      <c r="R35" s="50">
        <v>4460.3687268595004</v>
      </c>
      <c r="S35" s="65">
        <f t="shared" si="5"/>
        <v>1.1365743166447828</v>
      </c>
      <c r="T35" s="65">
        <f t="shared" si="6"/>
        <v>-0.2677452615725997</v>
      </c>
    </row>
    <row r="36" spans="1:20" x14ac:dyDescent="0.35">
      <c r="A36" s="47" t="s">
        <v>38</v>
      </c>
      <c r="B36" s="48">
        <f t="shared" ref="B36:G36" si="28">SUM(B37:B39)</f>
        <v>22218.2</v>
      </c>
      <c r="C36" s="48">
        <f t="shared" si="28"/>
        <v>79104.113071321204</v>
      </c>
      <c r="D36" s="48">
        <f t="shared" si="28"/>
        <v>23891.950000000004</v>
      </c>
      <c r="E36" s="48">
        <f t="shared" si="28"/>
        <v>84943.866919694832</v>
      </c>
      <c r="F36" s="48">
        <f t="shared" si="28"/>
        <v>18913.240000000002</v>
      </c>
      <c r="G36" s="48">
        <f t="shared" si="28"/>
        <v>68079.938283819996</v>
      </c>
      <c r="H36" s="65">
        <f t="shared" si="11"/>
        <v>-7.0054976676244678</v>
      </c>
      <c r="I36" s="65">
        <f t="shared" si="12"/>
        <v>-6.8748387142470051</v>
      </c>
      <c r="J36" s="65">
        <f t="shared" si="13"/>
        <v>17.474319577185085</v>
      </c>
      <c r="K36" s="65">
        <f t="shared" si="14"/>
        <v>16.192985871318328</v>
      </c>
      <c r="L36" s="48"/>
      <c r="M36" s="48"/>
      <c r="N36" s="47" t="s">
        <v>38</v>
      </c>
      <c r="O36" s="48">
        <f t="shared" ref="O36:R36" si="29">SUM(O37:O39)</f>
        <v>89378.040000000008</v>
      </c>
      <c r="P36" s="48">
        <f t="shared" si="29"/>
        <v>316888.13331336534</v>
      </c>
      <c r="Q36" s="48">
        <f t="shared" si="29"/>
        <v>80681.22</v>
      </c>
      <c r="R36" s="48">
        <f t="shared" si="29"/>
        <v>290083.54001081048</v>
      </c>
      <c r="S36" s="65">
        <f t="shared" si="5"/>
        <v>10.779237101273395</v>
      </c>
      <c r="T36" s="65">
        <f t="shared" si="6"/>
        <v>9.2403013633782507</v>
      </c>
    </row>
    <row r="37" spans="1:20" x14ac:dyDescent="0.35">
      <c r="A37" s="49" t="s">
        <v>93</v>
      </c>
      <c r="B37" s="50">
        <v>115.19</v>
      </c>
      <c r="C37" s="50">
        <v>410.12811345515411</v>
      </c>
      <c r="D37" s="50">
        <v>305.57</v>
      </c>
      <c r="E37" s="50">
        <v>1086.4109037897911</v>
      </c>
      <c r="F37" s="50">
        <v>314.13</v>
      </c>
      <c r="G37" s="50">
        <v>1130.73056208</v>
      </c>
      <c r="H37" s="65">
        <f t="shared" si="11"/>
        <v>-62.30323657427104</v>
      </c>
      <c r="I37" s="65">
        <f t="shared" si="12"/>
        <v>-62.249263881236828</v>
      </c>
      <c r="J37" s="65">
        <f t="shared" si="13"/>
        <v>-63.330468277464746</v>
      </c>
      <c r="K37" s="65">
        <f t="shared" si="14"/>
        <v>-63.72892648265244</v>
      </c>
      <c r="N37" s="49" t="s">
        <v>93</v>
      </c>
      <c r="O37" s="50">
        <v>835.46</v>
      </c>
      <c r="P37" s="50">
        <v>2962.1244533063477</v>
      </c>
      <c r="Q37" s="50">
        <v>1942.87</v>
      </c>
      <c r="R37" s="50">
        <v>6985.4374895252258</v>
      </c>
      <c r="S37" s="65">
        <f t="shared" si="5"/>
        <v>-56.998666920586551</v>
      </c>
      <c r="T37" s="65">
        <f t="shared" si="6"/>
        <v>-57.595720271663723</v>
      </c>
    </row>
    <row r="38" spans="1:20" ht="31" x14ac:dyDescent="0.35">
      <c r="A38" s="49" t="s">
        <v>94</v>
      </c>
      <c r="B38" s="50">
        <v>512.25</v>
      </c>
      <c r="C38" s="50">
        <v>1823.7938679995771</v>
      </c>
      <c r="D38" s="50">
        <v>249.42</v>
      </c>
      <c r="E38" s="50">
        <v>886.76157233079778</v>
      </c>
      <c r="F38" s="50">
        <v>431.46</v>
      </c>
      <c r="G38" s="50">
        <v>1553.0747472099999</v>
      </c>
      <c r="H38" s="65">
        <f t="shared" si="11"/>
        <v>105.37647341833053</v>
      </c>
      <c r="I38" s="65">
        <f t="shared" si="12"/>
        <v>105.66902365940916</v>
      </c>
      <c r="J38" s="65">
        <f t="shared" si="13"/>
        <v>18.724794882492006</v>
      </c>
      <c r="K38" s="65">
        <f t="shared" si="14"/>
        <v>17.431171376387837</v>
      </c>
      <c r="N38" s="49" t="s">
        <v>94</v>
      </c>
      <c r="O38" s="50">
        <v>2018.44</v>
      </c>
      <c r="P38" s="50">
        <v>7156.3394767361469</v>
      </c>
      <c r="Q38" s="50">
        <v>2292.37</v>
      </c>
      <c r="R38" s="50">
        <v>8242.0638099107819</v>
      </c>
      <c r="S38" s="65">
        <f t="shared" si="5"/>
        <v>-11.9496416372575</v>
      </c>
      <c r="T38" s="65">
        <f t="shared" si="6"/>
        <v>-13.172966846836232</v>
      </c>
    </row>
    <row r="39" spans="1:20" x14ac:dyDescent="0.35">
      <c r="A39" s="51" t="s">
        <v>39</v>
      </c>
      <c r="B39" s="52">
        <f t="shared" ref="B39:G39" si="30">SUM(B40:B41)</f>
        <v>21590.760000000002</v>
      </c>
      <c r="C39" s="52">
        <f t="shared" si="30"/>
        <v>76870.191089866479</v>
      </c>
      <c r="D39" s="52">
        <f t="shared" si="30"/>
        <v>23336.960000000003</v>
      </c>
      <c r="E39" s="52">
        <f t="shared" si="30"/>
        <v>82970.694443574248</v>
      </c>
      <c r="F39" s="52">
        <f t="shared" si="30"/>
        <v>18167.650000000001</v>
      </c>
      <c r="G39" s="52">
        <f t="shared" si="30"/>
        <v>65396.132974529995</v>
      </c>
      <c r="H39" s="65">
        <f t="shared" si="11"/>
        <v>-7.4825512834576671</v>
      </c>
      <c r="I39" s="65">
        <f t="shared" si="12"/>
        <v>-7.352600089247801</v>
      </c>
      <c r="J39" s="65">
        <f t="shared" si="13"/>
        <v>18.841787462880461</v>
      </c>
      <c r="K39" s="65">
        <f t="shared" si="14"/>
        <v>17.545468812055475</v>
      </c>
      <c r="L39" s="52"/>
      <c r="M39" s="52"/>
      <c r="N39" s="51" t="s">
        <v>39</v>
      </c>
      <c r="O39" s="52">
        <f t="shared" ref="O39:R39" si="31">SUM(O40:O41)</f>
        <v>86524.140000000014</v>
      </c>
      <c r="P39" s="52">
        <f t="shared" si="31"/>
        <v>306769.66938332282</v>
      </c>
      <c r="Q39" s="52">
        <f t="shared" si="31"/>
        <v>76445.98</v>
      </c>
      <c r="R39" s="52">
        <f t="shared" si="31"/>
        <v>274856.03871137445</v>
      </c>
      <c r="S39" s="65">
        <f t="shared" si="5"/>
        <v>13.183374717676472</v>
      </c>
      <c r="T39" s="65">
        <f t="shared" si="6"/>
        <v>11.611034933622392</v>
      </c>
    </row>
    <row r="40" spans="1:20" x14ac:dyDescent="0.35">
      <c r="A40" s="53" t="s">
        <v>40</v>
      </c>
      <c r="B40" s="50">
        <v>248.24</v>
      </c>
      <c r="C40" s="50">
        <v>883.82366251999997</v>
      </c>
      <c r="D40" s="50">
        <v>252.88</v>
      </c>
      <c r="E40" s="50">
        <v>899.08393839000007</v>
      </c>
      <c r="F40" s="50">
        <v>155.82</v>
      </c>
      <c r="G40" s="50">
        <v>560.90182211999991</v>
      </c>
      <c r="H40" s="65">
        <f t="shared" si="11"/>
        <v>-1.8348623853211024</v>
      </c>
      <c r="I40" s="65">
        <f t="shared" si="12"/>
        <v>-1.6973138122483675</v>
      </c>
      <c r="J40" s="65">
        <f t="shared" si="13"/>
        <v>59.312026697471453</v>
      </c>
      <c r="K40" s="65">
        <f t="shared" si="14"/>
        <v>57.571900761433767</v>
      </c>
      <c r="N40" s="53" t="s">
        <v>40</v>
      </c>
      <c r="O40" s="50">
        <v>614.57000000000005</v>
      </c>
      <c r="P40" s="50">
        <v>2178.9318509100003</v>
      </c>
      <c r="Q40" s="50">
        <v>397.83</v>
      </c>
      <c r="R40" s="50">
        <v>1430.35672082</v>
      </c>
      <c r="S40" s="65">
        <f t="shared" si="5"/>
        <v>54.480557021843509</v>
      </c>
      <c r="T40" s="65">
        <f t="shared" si="6"/>
        <v>52.334855997380458</v>
      </c>
    </row>
    <row r="41" spans="1:20" x14ac:dyDescent="0.35">
      <c r="A41" s="53" t="s">
        <v>41</v>
      </c>
      <c r="B41" s="50">
        <v>21342.52</v>
      </c>
      <c r="C41" s="50">
        <v>75986.367427346486</v>
      </c>
      <c r="D41" s="50">
        <v>23084.080000000002</v>
      </c>
      <c r="E41" s="50">
        <v>82071.610505184246</v>
      </c>
      <c r="F41" s="50">
        <v>18011.830000000002</v>
      </c>
      <c r="G41" s="50">
        <v>64835.231152409993</v>
      </c>
      <c r="H41" s="65">
        <f t="shared" si="11"/>
        <v>-7.5444202238079185</v>
      </c>
      <c r="I41" s="65">
        <f t="shared" si="12"/>
        <v>-7.4145530231228634</v>
      </c>
      <c r="J41" s="65">
        <f t="shared" si="13"/>
        <v>18.491680190186102</v>
      </c>
      <c r="K41" s="65">
        <f t="shared" si="14"/>
        <v>17.199192594413987</v>
      </c>
      <c r="N41" s="53" t="s">
        <v>41</v>
      </c>
      <c r="O41" s="50">
        <v>85909.57</v>
      </c>
      <c r="P41" s="50">
        <v>304590.73753241281</v>
      </c>
      <c r="Q41" s="50">
        <v>76048.149999999994</v>
      </c>
      <c r="R41" s="50">
        <v>273425.68199055444</v>
      </c>
      <c r="S41" s="65">
        <f t="shared" si="5"/>
        <v>12.967337141008699</v>
      </c>
      <c r="T41" s="65">
        <f t="shared" si="6"/>
        <v>11.397998649934777</v>
      </c>
    </row>
    <row r="42" spans="1:20" ht="18" x14ac:dyDescent="0.4">
      <c r="A42" s="43" t="s">
        <v>42</v>
      </c>
      <c r="B42" s="44">
        <f t="shared" ref="B42:G42" si="32">SUM(B43:B44)</f>
        <v>903.36</v>
      </c>
      <c r="C42" s="44">
        <f t="shared" si="32"/>
        <v>3216.2747999999997</v>
      </c>
      <c r="D42" s="44">
        <f t="shared" si="32"/>
        <v>2073.77</v>
      </c>
      <c r="E42" s="44">
        <f t="shared" si="32"/>
        <v>7372.9290000000001</v>
      </c>
      <c r="F42" s="44">
        <f t="shared" si="32"/>
        <v>605.36</v>
      </c>
      <c r="G42" s="44">
        <f t="shared" si="32"/>
        <v>2179.0455999999999</v>
      </c>
      <c r="H42" s="65">
        <f t="shared" si="11"/>
        <v>-56.438756467689274</v>
      </c>
      <c r="I42" s="65">
        <f t="shared" si="12"/>
        <v>-56.377244376013934</v>
      </c>
      <c r="J42" s="65">
        <f t="shared" si="13"/>
        <v>49.226906303687059</v>
      </c>
      <c r="K42" s="65">
        <f t="shared" si="14"/>
        <v>47.600160363784937</v>
      </c>
      <c r="L42" s="44"/>
      <c r="M42" s="44"/>
      <c r="N42" s="43" t="s">
        <v>42</v>
      </c>
      <c r="O42" s="44">
        <f t="shared" ref="O42:R42" si="33">SUM(O43:O44)</f>
        <v>11511.24</v>
      </c>
      <c r="P42" s="44">
        <f t="shared" si="33"/>
        <v>40812.893309999999</v>
      </c>
      <c r="Q42" s="44">
        <f t="shared" si="33"/>
        <v>5831.07</v>
      </c>
      <c r="R42" s="44">
        <f t="shared" si="33"/>
        <v>20965.206400000003</v>
      </c>
      <c r="S42" s="65">
        <f t="shared" si="5"/>
        <v>97.412138766984441</v>
      </c>
      <c r="T42" s="65">
        <f t="shared" si="6"/>
        <v>94.669647087280737</v>
      </c>
    </row>
    <row r="43" spans="1:20" x14ac:dyDescent="0.35">
      <c r="A43" s="45" t="s">
        <v>43</v>
      </c>
      <c r="B43" s="50">
        <v>903.36</v>
      </c>
      <c r="C43" s="46">
        <v>3216.2747999999997</v>
      </c>
      <c r="D43" s="46">
        <v>2073.77</v>
      </c>
      <c r="E43" s="46">
        <v>7372.9290000000001</v>
      </c>
      <c r="F43" s="46">
        <v>605.36</v>
      </c>
      <c r="G43" s="46">
        <v>2179.0455999999999</v>
      </c>
      <c r="H43" s="65">
        <f t="shared" si="11"/>
        <v>-56.438756467689274</v>
      </c>
      <c r="I43" s="65">
        <f t="shared" si="12"/>
        <v>-56.377244376013934</v>
      </c>
      <c r="J43" s="65">
        <f t="shared" si="13"/>
        <v>49.226906303687059</v>
      </c>
      <c r="K43" s="65">
        <f t="shared" si="14"/>
        <v>47.600160363784937</v>
      </c>
      <c r="N43" s="45" t="s">
        <v>43</v>
      </c>
      <c r="O43" s="50">
        <v>11511.24</v>
      </c>
      <c r="P43" s="46">
        <v>40812.893309999999</v>
      </c>
      <c r="Q43" s="46">
        <v>5831.07</v>
      </c>
      <c r="R43" s="46">
        <v>20965.206400000003</v>
      </c>
      <c r="S43" s="65">
        <f t="shared" si="5"/>
        <v>97.412138766984441</v>
      </c>
      <c r="T43" s="65">
        <f t="shared" si="6"/>
        <v>94.669647087280737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1129.6199999999999</v>
      </c>
      <c r="C45" s="44">
        <f t="shared" si="34"/>
        <v>4021.8433149999987</v>
      </c>
      <c r="D45" s="44">
        <f t="shared" si="34"/>
        <v>1115.95</v>
      </c>
      <c r="E45" s="44">
        <f t="shared" si="34"/>
        <v>3967.5937999999996</v>
      </c>
      <c r="F45" s="44">
        <f t="shared" si="34"/>
        <v>1930.7800000000002</v>
      </c>
      <c r="G45" s="44">
        <f t="shared" si="34"/>
        <v>6950.0437999999986</v>
      </c>
      <c r="H45" s="65">
        <f t="shared" si="11"/>
        <v>1.2249652762220506</v>
      </c>
      <c r="I45" s="65">
        <f t="shared" si="12"/>
        <v>1.3673152478461645</v>
      </c>
      <c r="J45" s="65">
        <f t="shared" si="13"/>
        <v>-41.494111188224458</v>
      </c>
      <c r="K45" s="65">
        <f t="shared" si="14"/>
        <v>-42.132115555876069</v>
      </c>
      <c r="L45" s="44"/>
      <c r="M45" s="44"/>
      <c r="N45" s="43" t="s">
        <v>45</v>
      </c>
      <c r="O45" s="44">
        <f t="shared" ref="O45:R45" si="35">O46+O50+O51+O52</f>
        <v>9876.630000000001</v>
      </c>
      <c r="P45" s="44">
        <f t="shared" si="35"/>
        <v>35017.418814999997</v>
      </c>
      <c r="Q45" s="44">
        <f t="shared" si="35"/>
        <v>8908.42</v>
      </c>
      <c r="R45" s="44">
        <f t="shared" si="35"/>
        <v>32029.602625</v>
      </c>
      <c r="S45" s="65">
        <f t="shared" si="5"/>
        <v>10.868481728522013</v>
      </c>
      <c r="T45" s="65">
        <f t="shared" si="6"/>
        <v>9.3282961545952077</v>
      </c>
    </row>
    <row r="46" spans="1:20" x14ac:dyDescent="0.35">
      <c r="A46" s="47" t="s">
        <v>46</v>
      </c>
      <c r="B46" s="48">
        <f t="shared" ref="B46:G46" si="36">SUM(B47:B49)</f>
        <v>101.25999999999999</v>
      </c>
      <c r="C46" s="48">
        <f t="shared" si="36"/>
        <v>360.54144016456758</v>
      </c>
      <c r="D46" s="48">
        <f t="shared" si="36"/>
        <v>161.73000000000002</v>
      </c>
      <c r="E46" s="48">
        <f t="shared" si="36"/>
        <v>575.01150000000007</v>
      </c>
      <c r="F46" s="48">
        <f t="shared" si="36"/>
        <v>588.64</v>
      </c>
      <c r="G46" s="48">
        <f t="shared" si="36"/>
        <v>2118.8591999999985</v>
      </c>
      <c r="H46" s="65">
        <f t="shared" si="11"/>
        <v>-37.389476287639908</v>
      </c>
      <c r="I46" s="65">
        <f t="shared" si="12"/>
        <v>-37.298394873047314</v>
      </c>
      <c r="J46" s="65">
        <f t="shared" si="13"/>
        <v>-82.797635226963848</v>
      </c>
      <c r="K46" s="65">
        <f t="shared" si="14"/>
        <v>-82.984171852260516</v>
      </c>
      <c r="L46" s="48"/>
      <c r="M46" s="48"/>
      <c r="N46" s="47" t="s">
        <v>46</v>
      </c>
      <c r="O46" s="48">
        <f t="shared" ref="O46:R46" si="37">SUM(O47:O49)</f>
        <v>4594.6400000000003</v>
      </c>
      <c r="P46" s="48">
        <f t="shared" si="37"/>
        <v>16290.218540164564</v>
      </c>
      <c r="Q46" s="48">
        <f t="shared" si="37"/>
        <v>1550.44</v>
      </c>
      <c r="R46" s="48">
        <f t="shared" si="37"/>
        <v>5574.4934834847727</v>
      </c>
      <c r="S46" s="65">
        <f t="shared" si="5"/>
        <v>196.34426356389156</v>
      </c>
      <c r="T46" s="65">
        <f t="shared" si="6"/>
        <v>192.22777976916905</v>
      </c>
    </row>
    <row r="47" spans="1:20" x14ac:dyDescent="0.35">
      <c r="A47" s="49" t="s">
        <v>47</v>
      </c>
      <c r="B47" s="50">
        <v>27.9</v>
      </c>
      <c r="C47" s="50">
        <v>99.346149207389544</v>
      </c>
      <c r="D47" s="50">
        <v>54</v>
      </c>
      <c r="E47" s="50">
        <v>192.0009</v>
      </c>
      <c r="F47" s="50">
        <v>60.38</v>
      </c>
      <c r="G47" s="50">
        <v>217.3458</v>
      </c>
      <c r="H47" s="65">
        <f t="shared" si="11"/>
        <v>-48.333333333333343</v>
      </c>
      <c r="I47" s="65">
        <f t="shared" si="12"/>
        <v>-48.25745649765728</v>
      </c>
      <c r="J47" s="65">
        <f t="shared" si="13"/>
        <v>-53.792646571712496</v>
      </c>
      <c r="K47" s="65">
        <f t="shared" si="14"/>
        <v>-54.291203599338225</v>
      </c>
      <c r="N47" s="49" t="s">
        <v>47</v>
      </c>
      <c r="O47" s="50">
        <v>298.93</v>
      </c>
      <c r="P47" s="50">
        <v>1059.8572492073895</v>
      </c>
      <c r="Q47" s="50">
        <v>330.49</v>
      </c>
      <c r="R47" s="50">
        <v>1188.2411589662997</v>
      </c>
      <c r="S47" s="65">
        <f t="shared" si="5"/>
        <v>-9.5494568670761595</v>
      </c>
      <c r="T47" s="65">
        <f t="shared" si="6"/>
        <v>-10.804533136236145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73.36</v>
      </c>
      <c r="C49" s="50">
        <v>261.19529095717803</v>
      </c>
      <c r="D49" s="50">
        <v>107.73</v>
      </c>
      <c r="E49" s="50">
        <v>383.01060000000007</v>
      </c>
      <c r="F49" s="50">
        <v>528.26</v>
      </c>
      <c r="G49" s="50">
        <v>1901.5133999999985</v>
      </c>
      <c r="H49" s="65">
        <f t="shared" si="11"/>
        <v>-31.903833658219625</v>
      </c>
      <c r="I49" s="65">
        <f t="shared" si="12"/>
        <v>-31.804683484692603</v>
      </c>
      <c r="J49" s="65">
        <f t="shared" si="13"/>
        <v>-86.112898951273991</v>
      </c>
      <c r="K49" s="65">
        <f t="shared" si="14"/>
        <v>-86.263820651635783</v>
      </c>
      <c r="N49" s="49" t="s">
        <v>49</v>
      </c>
      <c r="O49" s="50">
        <v>4295.71</v>
      </c>
      <c r="P49" s="50">
        <v>15230.361290957175</v>
      </c>
      <c r="Q49" s="50">
        <v>1219.95</v>
      </c>
      <c r="R49" s="50">
        <v>4386.252324518473</v>
      </c>
      <c r="S49" s="65">
        <f t="shared" si="5"/>
        <v>252.12180827083074</v>
      </c>
      <c r="T49" s="65">
        <f t="shared" si="6"/>
        <v>247.2294834891693</v>
      </c>
    </row>
    <row r="50" spans="1:20" x14ac:dyDescent="0.35">
      <c r="A50" s="47" t="s">
        <v>50</v>
      </c>
      <c r="B50" s="48">
        <v>587.02</v>
      </c>
      <c r="C50" s="48">
        <v>2089.9763748354312</v>
      </c>
      <c r="D50" s="48">
        <v>366.03</v>
      </c>
      <c r="E50" s="48">
        <v>1301.3666000000001</v>
      </c>
      <c r="F50" s="48">
        <v>764.22</v>
      </c>
      <c r="G50" s="48">
        <v>2750.8912999999998</v>
      </c>
      <c r="H50" s="65">
        <f t="shared" si="11"/>
        <v>60.374832663989309</v>
      </c>
      <c r="I50" s="65">
        <f t="shared" si="12"/>
        <v>60.598587272443524</v>
      </c>
      <c r="J50" s="65">
        <f t="shared" si="13"/>
        <v>-23.18704038104211</v>
      </c>
      <c r="K50" s="65">
        <f t="shared" si="14"/>
        <v>-24.025483128488887</v>
      </c>
      <c r="N50" s="47" t="s">
        <v>50</v>
      </c>
      <c r="O50" s="48">
        <v>2824.83</v>
      </c>
      <c r="P50" s="48">
        <v>10015.369874835433</v>
      </c>
      <c r="Q50" s="48">
        <v>4911.95</v>
      </c>
      <c r="R50" s="48">
        <v>17660.577041515226</v>
      </c>
      <c r="S50" s="65">
        <f t="shared" si="5"/>
        <v>-42.490660531967947</v>
      </c>
      <c r="T50" s="65">
        <f t="shared" si="6"/>
        <v>-43.289679316298582</v>
      </c>
    </row>
    <row r="51" spans="1:20" x14ac:dyDescent="0.35">
      <c r="A51" s="47" t="s">
        <v>51</v>
      </c>
      <c r="B51" s="48">
        <v>441.34</v>
      </c>
      <c r="C51" s="48">
        <v>1571.3254999999999</v>
      </c>
      <c r="D51" s="48">
        <v>588.19000000000005</v>
      </c>
      <c r="E51" s="48">
        <v>2091.2156999999997</v>
      </c>
      <c r="F51" s="48">
        <v>577.91999999999996</v>
      </c>
      <c r="G51" s="48">
        <v>2080.2933000000003</v>
      </c>
      <c r="H51" s="65">
        <f t="shared" si="11"/>
        <v>-24.966422414525937</v>
      </c>
      <c r="I51" s="65">
        <f t="shared" si="12"/>
        <v>-24.860668366252213</v>
      </c>
      <c r="J51" s="65">
        <f t="shared" si="13"/>
        <v>-23.633028792912512</v>
      </c>
      <c r="K51" s="65">
        <f t="shared" si="14"/>
        <v>-24.466155806010633</v>
      </c>
      <c r="N51" s="47" t="s">
        <v>51</v>
      </c>
      <c r="O51" s="48">
        <v>2457.16</v>
      </c>
      <c r="P51" s="48">
        <v>8711.8303999999989</v>
      </c>
      <c r="Q51" s="48">
        <v>2446.0300000000002</v>
      </c>
      <c r="R51" s="48">
        <v>8794.5321000000004</v>
      </c>
      <c r="S51" s="65">
        <f t="shared" si="5"/>
        <v>0.45502303732986604</v>
      </c>
      <c r="T51" s="65">
        <f t="shared" si="6"/>
        <v>-0.94037635043711987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5" t="s">
        <v>89</v>
      </c>
      <c r="C54" s="95"/>
      <c r="D54" s="95"/>
      <c r="E54" s="95"/>
      <c r="F54" s="95"/>
      <c r="G54" s="95"/>
      <c r="H54" s="26"/>
      <c r="I54" s="27" t="s">
        <v>9</v>
      </c>
      <c r="J54" s="28"/>
      <c r="K54" s="28"/>
      <c r="N54" s="25"/>
      <c r="O54" s="95" t="s">
        <v>89</v>
      </c>
      <c r="P54" s="95"/>
      <c r="Q54" s="95"/>
      <c r="R54" s="95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89"/>
      <c r="E56" s="89"/>
      <c r="F56" s="77"/>
      <c r="G56" s="78"/>
      <c r="H56" s="77" t="s">
        <v>110</v>
      </c>
      <c r="I56" s="90"/>
      <c r="J56" s="90"/>
      <c r="K56" s="90"/>
      <c r="N56" s="32"/>
      <c r="O56" s="77"/>
      <c r="P56" s="78"/>
      <c r="Q56" s="89"/>
      <c r="R56" s="89"/>
      <c r="S56" s="77" t="s">
        <v>111</v>
      </c>
      <c r="T56" s="90"/>
    </row>
    <row r="57" spans="1:20" x14ac:dyDescent="0.35">
      <c r="A57" s="33"/>
      <c r="B57" s="89" t="s">
        <v>112</v>
      </c>
      <c r="C57" s="89"/>
      <c r="D57" s="79" t="s">
        <v>117</v>
      </c>
      <c r="E57" s="80"/>
      <c r="F57" s="89" t="s">
        <v>113</v>
      </c>
      <c r="G57" s="89"/>
      <c r="H57" s="91" t="s">
        <v>3</v>
      </c>
      <c r="I57" s="92"/>
      <c r="J57" s="92"/>
      <c r="K57" s="92"/>
      <c r="N57" s="33"/>
      <c r="O57" s="79" t="s">
        <v>114</v>
      </c>
      <c r="P57" s="80"/>
      <c r="Q57" s="79" t="s">
        <v>115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109</v>
      </c>
      <c r="I58" s="92"/>
      <c r="J58" s="93" t="s">
        <v>113</v>
      </c>
      <c r="K58" s="94"/>
      <c r="N58" s="34" t="s">
        <v>0</v>
      </c>
      <c r="O58" s="81"/>
      <c r="P58" s="82"/>
      <c r="Q58" s="81"/>
      <c r="R58" s="82"/>
      <c r="S58" s="93" t="s">
        <v>116</v>
      </c>
      <c r="T58" s="94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8452.6200000000008</v>
      </c>
      <c r="C60" s="44">
        <f t="shared" si="38"/>
        <v>30094.109809999998</v>
      </c>
      <c r="D60" s="44">
        <f t="shared" si="38"/>
        <v>2819.43</v>
      </c>
      <c r="E60" s="44">
        <f t="shared" si="38"/>
        <v>10024.002059</v>
      </c>
      <c r="F60" s="44">
        <f t="shared" si="38"/>
        <v>1145.3900000000001</v>
      </c>
      <c r="G60" s="44">
        <f t="shared" si="38"/>
        <v>4122.94696389</v>
      </c>
      <c r="H60" s="65">
        <f t="shared" ref="H60:H101" si="39">IFERROR(B60/D60*100-100,"0.00")</f>
        <v>199.79889552143521</v>
      </c>
      <c r="I60" s="65">
        <f t="shared" ref="I60:I101" si="40">IFERROR(C60/E60*100-100,"0.00")</f>
        <v>200.22050706763525</v>
      </c>
      <c r="J60" s="65">
        <f t="shared" ref="J60:J101" si="41">IFERROR(B60/F60*100-100,"0.00")</f>
        <v>637.9687268092091</v>
      </c>
      <c r="K60" s="65">
        <f t="shared" ref="K60:K101" si="42">IFERROR(C60/G60*100-100,"0.00")</f>
        <v>629.91746131039747</v>
      </c>
      <c r="L60" s="44"/>
      <c r="M60" s="44"/>
      <c r="N60" s="57" t="s">
        <v>53</v>
      </c>
      <c r="O60" s="44">
        <f t="shared" ref="O60:R60" si="43">SUM(O61:O62)</f>
        <v>17335.63</v>
      </c>
      <c r="P60" s="44">
        <f t="shared" si="43"/>
        <v>61463.145508999994</v>
      </c>
      <c r="Q60" s="44">
        <f t="shared" si="43"/>
        <v>7221.6</v>
      </c>
      <c r="R60" s="44">
        <f t="shared" si="43"/>
        <v>25964.744834590001</v>
      </c>
      <c r="S60" s="65">
        <f t="shared" ref="S60:S73" si="44">IFERROR(O60/Q60*100-100,"0.00")</f>
        <v>140.05248144455521</v>
      </c>
      <c r="T60" s="65">
        <f t="shared" ref="T60:T73" si="45">IFERROR(P60/R60*100-100,"0.00")</f>
        <v>136.71769509215181</v>
      </c>
    </row>
    <row r="61" spans="1:20" ht="31" x14ac:dyDescent="0.35">
      <c r="A61" s="45" t="s">
        <v>54</v>
      </c>
      <c r="B61" s="50">
        <v>8452.6200000000008</v>
      </c>
      <c r="C61" s="46">
        <v>30094.109809999998</v>
      </c>
      <c r="D61" s="46">
        <v>2819.43</v>
      </c>
      <c r="E61" s="46">
        <v>10024.002059</v>
      </c>
      <c r="F61" s="46">
        <v>1145.3900000000001</v>
      </c>
      <c r="G61" s="46">
        <v>4122.94696389</v>
      </c>
      <c r="H61" s="65">
        <f t="shared" si="39"/>
        <v>199.79889552143521</v>
      </c>
      <c r="I61" s="65">
        <f t="shared" si="40"/>
        <v>200.22050706763525</v>
      </c>
      <c r="J61" s="65">
        <f t="shared" si="41"/>
        <v>637.9687268092091</v>
      </c>
      <c r="K61" s="65">
        <f t="shared" si="42"/>
        <v>629.91746131039747</v>
      </c>
      <c r="N61" s="45" t="s">
        <v>54</v>
      </c>
      <c r="O61" s="50">
        <v>17335.63</v>
      </c>
      <c r="P61" s="46">
        <v>61463.145508999994</v>
      </c>
      <c r="Q61" s="46">
        <v>7221.6</v>
      </c>
      <c r="R61" s="46">
        <v>25964.744834590001</v>
      </c>
      <c r="S61" s="65">
        <f t="shared" si="44"/>
        <v>140.05248144455521</v>
      </c>
      <c r="T61" s="65">
        <f t="shared" si="45"/>
        <v>136.71769509215181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243.06</v>
      </c>
      <c r="C63" s="44">
        <v>865.38990000000001</v>
      </c>
      <c r="D63" s="44">
        <v>291.95999999999998</v>
      </c>
      <c r="E63" s="44">
        <v>1038.0085999999999</v>
      </c>
      <c r="F63" s="44">
        <v>204.02</v>
      </c>
      <c r="G63" s="44">
        <v>734.38040000000001</v>
      </c>
      <c r="H63" s="65">
        <f t="shared" si="39"/>
        <v>-16.7488697081792</v>
      </c>
      <c r="I63" s="65">
        <f t="shared" si="40"/>
        <v>-16.629794782047085</v>
      </c>
      <c r="J63" s="65">
        <f t="shared" si="41"/>
        <v>19.135378884423091</v>
      </c>
      <c r="K63" s="65">
        <f t="shared" si="42"/>
        <v>17.839460312393967</v>
      </c>
      <c r="N63" s="43" t="s">
        <v>56</v>
      </c>
      <c r="O63" s="44">
        <v>1311.47</v>
      </c>
      <c r="P63" s="44">
        <v>4649.7824000000001</v>
      </c>
      <c r="Q63" s="44">
        <v>1453.15</v>
      </c>
      <c r="R63" s="44">
        <v>5224.7138000000004</v>
      </c>
      <c r="S63" s="65">
        <f t="shared" si="44"/>
        <v>-9.7498537659567148</v>
      </c>
      <c r="T63" s="65">
        <f t="shared" si="45"/>
        <v>-11.00407451983304</v>
      </c>
    </row>
    <row r="64" spans="1:20" ht="35.5" x14ac:dyDescent="0.4">
      <c r="A64" s="43" t="s">
        <v>57</v>
      </c>
      <c r="B64" s="44">
        <f t="shared" ref="B64:G64" si="46">B65+B68+B75</f>
        <v>100219.91999999998</v>
      </c>
      <c r="C64" s="44">
        <f t="shared" si="46"/>
        <v>356815.73600000143</v>
      </c>
      <c r="D64" s="44">
        <f t="shared" si="46"/>
        <v>108378.62</v>
      </c>
      <c r="E64" s="44">
        <f t="shared" si="46"/>
        <v>385322.10500000091</v>
      </c>
      <c r="F64" s="44">
        <f t="shared" si="46"/>
        <v>86066.959999999992</v>
      </c>
      <c r="G64" s="44">
        <f t="shared" si="46"/>
        <v>309805.85849999997</v>
      </c>
      <c r="H64" s="65">
        <f t="shared" si="39"/>
        <v>-7.5279607730749944</v>
      </c>
      <c r="I64" s="65">
        <f t="shared" si="40"/>
        <v>-7.3980622004541914</v>
      </c>
      <c r="J64" s="65">
        <f t="shared" si="41"/>
        <v>16.44412675897928</v>
      </c>
      <c r="K64" s="65">
        <f t="shared" si="42"/>
        <v>15.173979513367229</v>
      </c>
      <c r="L64" s="44"/>
      <c r="M64" s="44"/>
      <c r="N64" s="43" t="s">
        <v>57</v>
      </c>
      <c r="O64" s="44">
        <f t="shared" ref="O64:R64" si="47">O65+O68+O75</f>
        <v>507734.86000000004</v>
      </c>
      <c r="P64" s="44">
        <f t="shared" si="47"/>
        <v>1800164.3884000042</v>
      </c>
      <c r="Q64" s="44">
        <f t="shared" si="47"/>
        <v>422404.61</v>
      </c>
      <c r="R64" s="44">
        <f t="shared" si="47"/>
        <v>1518725.4717999999</v>
      </c>
      <c r="S64" s="65">
        <f t="shared" si="44"/>
        <v>20.201069775256485</v>
      </c>
      <c r="T64" s="65">
        <f t="shared" si="45"/>
        <v>18.531256756129963</v>
      </c>
    </row>
    <row r="65" spans="1:20" x14ac:dyDescent="0.35">
      <c r="A65" s="47" t="s">
        <v>58</v>
      </c>
      <c r="B65" s="48">
        <f t="shared" ref="B65:G65" si="48">SUM(B66:B67)</f>
        <v>21043.759999999998</v>
      </c>
      <c r="C65" s="48">
        <f t="shared" si="48"/>
        <v>74922.663900000014</v>
      </c>
      <c r="D65" s="48">
        <f t="shared" si="48"/>
        <v>14765.83</v>
      </c>
      <c r="E65" s="48">
        <f t="shared" si="48"/>
        <v>52497.433500000014</v>
      </c>
      <c r="F65" s="48">
        <f t="shared" si="48"/>
        <v>14077.56</v>
      </c>
      <c r="G65" s="48">
        <f t="shared" si="48"/>
        <v>50673.453200000004</v>
      </c>
      <c r="H65" s="65">
        <f t="shared" si="39"/>
        <v>42.516607600114583</v>
      </c>
      <c r="I65" s="65">
        <f t="shared" si="40"/>
        <v>42.71681281333494</v>
      </c>
      <c r="J65" s="65">
        <f t="shared" si="41"/>
        <v>49.484427699118328</v>
      </c>
      <c r="K65" s="65">
        <f t="shared" si="42"/>
        <v>47.853874501688807</v>
      </c>
      <c r="L65" s="48"/>
      <c r="M65" s="48"/>
      <c r="N65" s="47" t="s">
        <v>58</v>
      </c>
      <c r="O65" s="48">
        <f t="shared" ref="O65:R65" si="49">SUM(O66:O67)</f>
        <v>80293.11</v>
      </c>
      <c r="P65" s="48">
        <f t="shared" si="49"/>
        <v>284677.71890000009</v>
      </c>
      <c r="Q65" s="48">
        <f t="shared" si="49"/>
        <v>59570.159999999996</v>
      </c>
      <c r="R65" s="48">
        <f t="shared" si="49"/>
        <v>214180.24129999999</v>
      </c>
      <c r="S65" s="65">
        <f t="shared" si="44"/>
        <v>34.787467416572326</v>
      </c>
      <c r="T65" s="65">
        <f t="shared" si="45"/>
        <v>32.915023893943157</v>
      </c>
    </row>
    <row r="66" spans="1:20" x14ac:dyDescent="0.35">
      <c r="A66" s="49" t="s">
        <v>59</v>
      </c>
      <c r="B66" s="50">
        <v>7488.38</v>
      </c>
      <c r="C66" s="50">
        <v>26661.073200000028</v>
      </c>
      <c r="D66" s="50">
        <v>9157.32</v>
      </c>
      <c r="E66" s="50">
        <v>32557.305700000015</v>
      </c>
      <c r="F66" s="50">
        <v>6964.19</v>
      </c>
      <c r="G66" s="50">
        <v>25068.2192</v>
      </c>
      <c r="H66" s="65">
        <f t="shared" si="39"/>
        <v>-18.225201259757213</v>
      </c>
      <c r="I66" s="65">
        <f t="shared" si="40"/>
        <v>-18.110320781243232</v>
      </c>
      <c r="J66" s="65">
        <f t="shared" si="41"/>
        <v>7.5269342163266657</v>
      </c>
      <c r="K66" s="65">
        <f t="shared" si="42"/>
        <v>6.3540771974741119</v>
      </c>
      <c r="N66" s="49" t="s">
        <v>59</v>
      </c>
      <c r="O66" s="50">
        <v>39823.06</v>
      </c>
      <c r="P66" s="50">
        <v>141191.91230000008</v>
      </c>
      <c r="Q66" s="50">
        <v>33814.31</v>
      </c>
      <c r="R66" s="50">
        <v>121576.9443</v>
      </c>
      <c r="S66" s="65">
        <f t="shared" si="44"/>
        <v>17.769843595803067</v>
      </c>
      <c r="T66" s="65">
        <f t="shared" si="45"/>
        <v>16.133789274715355</v>
      </c>
    </row>
    <row r="67" spans="1:20" ht="31" x14ac:dyDescent="0.35">
      <c r="A67" s="49" t="s">
        <v>60</v>
      </c>
      <c r="B67" s="50">
        <v>13555.38</v>
      </c>
      <c r="C67" s="50">
        <v>48261.590699999986</v>
      </c>
      <c r="D67" s="50">
        <v>5608.51</v>
      </c>
      <c r="E67" s="50">
        <v>19940.127799999998</v>
      </c>
      <c r="F67" s="50">
        <v>7113.37</v>
      </c>
      <c r="G67" s="50">
        <v>25605.234000000004</v>
      </c>
      <c r="H67" s="65">
        <f t="shared" si="39"/>
        <v>141.69306999541766</v>
      </c>
      <c r="I67" s="65">
        <f t="shared" si="40"/>
        <v>142.03250442557339</v>
      </c>
      <c r="J67" s="65">
        <f t="shared" si="41"/>
        <v>90.561998040309987</v>
      </c>
      <c r="K67" s="65">
        <f t="shared" si="42"/>
        <v>88.483302671633368</v>
      </c>
      <c r="N67" s="49" t="s">
        <v>60</v>
      </c>
      <c r="O67" s="50">
        <v>40470.050000000003</v>
      </c>
      <c r="P67" s="50">
        <v>143485.80660000001</v>
      </c>
      <c r="Q67" s="50">
        <v>25755.85</v>
      </c>
      <c r="R67" s="50">
        <v>92603.296999999991</v>
      </c>
      <c r="S67" s="65">
        <f t="shared" si="44"/>
        <v>57.129545326595746</v>
      </c>
      <c r="T67" s="65">
        <f t="shared" si="45"/>
        <v>54.946758105167703</v>
      </c>
    </row>
    <row r="68" spans="1:20" x14ac:dyDescent="0.35">
      <c r="A68" s="47" t="s">
        <v>61</v>
      </c>
      <c r="B68" s="48">
        <f t="shared" ref="B68:G68" si="50">SUM(B69:B74)</f>
        <v>79069.009999999995</v>
      </c>
      <c r="C68" s="48">
        <f t="shared" si="50"/>
        <v>281511.5797000014</v>
      </c>
      <c r="D68" s="48">
        <f t="shared" si="50"/>
        <v>93504.239999999991</v>
      </c>
      <c r="E68" s="48">
        <f t="shared" si="50"/>
        <v>332438.74120000092</v>
      </c>
      <c r="F68" s="48">
        <f t="shared" si="50"/>
        <v>71373.53</v>
      </c>
      <c r="G68" s="48">
        <f t="shared" si="50"/>
        <v>256915.5282</v>
      </c>
      <c r="H68" s="65">
        <f t="shared" si="39"/>
        <v>-15.438048584748671</v>
      </c>
      <c r="I68" s="65">
        <f t="shared" si="40"/>
        <v>-15.319261923615841</v>
      </c>
      <c r="J68" s="65">
        <f t="shared" si="41"/>
        <v>10.781980378440011</v>
      </c>
      <c r="K68" s="65">
        <f t="shared" si="42"/>
        <v>9.5735947423365673</v>
      </c>
      <c r="L68" s="48"/>
      <c r="M68" s="48"/>
      <c r="N68" s="47" t="s">
        <v>61</v>
      </c>
      <c r="O68" s="48">
        <f t="shared" ref="O68:R68" si="51">SUM(O69:O74)</f>
        <v>426875.43000000005</v>
      </c>
      <c r="P68" s="48">
        <f t="shared" si="51"/>
        <v>1513478.7668000041</v>
      </c>
      <c r="Q68" s="48">
        <f t="shared" si="51"/>
        <v>359363.13</v>
      </c>
      <c r="R68" s="48">
        <f t="shared" si="51"/>
        <v>1292064.3436999999</v>
      </c>
      <c r="S68" s="65">
        <f t="shared" si="44"/>
        <v>18.786651819289318</v>
      </c>
      <c r="T68" s="65">
        <f t="shared" si="45"/>
        <v>17.136485824378852</v>
      </c>
    </row>
    <row r="69" spans="1:20" ht="31" x14ac:dyDescent="0.35">
      <c r="A69" s="49" t="s">
        <v>62</v>
      </c>
      <c r="B69" s="50">
        <v>478.39</v>
      </c>
      <c r="C69" s="50">
        <v>1703.2123000000001</v>
      </c>
      <c r="D69" s="50">
        <v>54.38</v>
      </c>
      <c r="E69" s="50">
        <v>193.33139999999997</v>
      </c>
      <c r="F69" s="50">
        <v>20.66</v>
      </c>
      <c r="G69" s="50">
        <v>74.352800000000002</v>
      </c>
      <c r="H69" s="65">
        <f t="shared" si="39"/>
        <v>779.71680764987127</v>
      </c>
      <c r="I69" s="65">
        <f t="shared" si="40"/>
        <v>780.98068911723624</v>
      </c>
      <c r="J69" s="65">
        <f t="shared" si="41"/>
        <v>2215.5372700871249</v>
      </c>
      <c r="K69" s="65">
        <f t="shared" si="42"/>
        <v>2190.7170947160025</v>
      </c>
      <c r="N69" s="49" t="s">
        <v>62</v>
      </c>
      <c r="O69" s="50">
        <v>872.38</v>
      </c>
      <c r="P69" s="50">
        <v>3093.0146000000004</v>
      </c>
      <c r="Q69" s="50">
        <v>689.2</v>
      </c>
      <c r="R69" s="50">
        <v>2477.9657000000002</v>
      </c>
      <c r="S69" s="65">
        <f t="shared" si="44"/>
        <v>26.578641903656404</v>
      </c>
      <c r="T69" s="65">
        <f t="shared" si="45"/>
        <v>24.820718866286157</v>
      </c>
    </row>
    <row r="70" spans="1:20" ht="31" x14ac:dyDescent="0.35">
      <c r="A70" s="49" t="s">
        <v>63</v>
      </c>
      <c r="B70" s="50">
        <v>24715.119999999999</v>
      </c>
      <c r="C70" s="50">
        <v>87993.93409999994</v>
      </c>
      <c r="D70" s="50">
        <v>29038.36</v>
      </c>
      <c r="E70" s="50">
        <v>103241.05809999992</v>
      </c>
      <c r="F70" s="50">
        <v>24150.639999999999</v>
      </c>
      <c r="G70" s="50">
        <v>86932.4473</v>
      </c>
      <c r="H70" s="65">
        <f t="shared" si="39"/>
        <v>-14.888030866756935</v>
      </c>
      <c r="I70" s="65">
        <f t="shared" si="40"/>
        <v>-14.768469328580039</v>
      </c>
      <c r="J70" s="65">
        <f t="shared" si="41"/>
        <v>2.3373293627001317</v>
      </c>
      <c r="K70" s="65">
        <f t="shared" si="42"/>
        <v>1.2210478744913331</v>
      </c>
      <c r="N70" s="49" t="s">
        <v>63</v>
      </c>
      <c r="O70" s="50">
        <v>136621.25</v>
      </c>
      <c r="P70" s="50">
        <v>484388.06329999998</v>
      </c>
      <c r="Q70" s="50">
        <v>124232.13</v>
      </c>
      <c r="R70" s="50">
        <v>446667.72629999998</v>
      </c>
      <c r="S70" s="65">
        <f t="shared" si="44"/>
        <v>9.9725570188645918</v>
      </c>
      <c r="T70" s="65">
        <f t="shared" si="45"/>
        <v>8.4448315333768988</v>
      </c>
    </row>
    <row r="71" spans="1:20" ht="31" x14ac:dyDescent="0.35">
      <c r="A71" s="49" t="s">
        <v>64</v>
      </c>
      <c r="B71" s="50">
        <v>17.95</v>
      </c>
      <c r="C71" s="50">
        <v>63.895999999999994</v>
      </c>
      <c r="D71" s="50">
        <v>19.5</v>
      </c>
      <c r="E71" s="50">
        <v>69.336399999999998</v>
      </c>
      <c r="F71" s="50">
        <v>69.84</v>
      </c>
      <c r="G71" s="50">
        <v>251.40979999999999</v>
      </c>
      <c r="H71" s="65">
        <f t="shared" si="39"/>
        <v>-7.948717948717956</v>
      </c>
      <c r="I71" s="65">
        <f t="shared" si="40"/>
        <v>-7.8463837176432634</v>
      </c>
      <c r="J71" s="65">
        <f t="shared" si="41"/>
        <v>-74.298396334478809</v>
      </c>
      <c r="K71" s="65">
        <f t="shared" si="42"/>
        <v>-74.584920715103394</v>
      </c>
      <c r="N71" s="49" t="s">
        <v>64</v>
      </c>
      <c r="O71" s="50">
        <v>87.67</v>
      </c>
      <c r="P71" s="50">
        <v>310.83540000000005</v>
      </c>
      <c r="Q71" s="50">
        <v>242.77</v>
      </c>
      <c r="R71" s="50">
        <v>872.85040000000015</v>
      </c>
      <c r="S71" s="65">
        <f t="shared" si="44"/>
        <v>-63.887630267331218</v>
      </c>
      <c r="T71" s="65">
        <f t="shared" si="45"/>
        <v>-64.388467943647612</v>
      </c>
    </row>
    <row r="72" spans="1:20" ht="31" x14ac:dyDescent="0.35">
      <c r="A72" s="49" t="s">
        <v>65</v>
      </c>
      <c r="B72" s="50">
        <v>12938.11</v>
      </c>
      <c r="C72" s="50">
        <v>46063.904299999987</v>
      </c>
      <c r="D72" s="50">
        <v>18791.32</v>
      </c>
      <c r="E72" s="50">
        <v>66809.391699999978</v>
      </c>
      <c r="F72" s="50">
        <v>13631.77</v>
      </c>
      <c r="G72" s="50">
        <v>49068.781000000003</v>
      </c>
      <c r="H72" s="65">
        <f t="shared" si="39"/>
        <v>-31.148477062814109</v>
      </c>
      <c r="I72" s="65">
        <f t="shared" si="40"/>
        <v>-31.051753162422528</v>
      </c>
      <c r="J72" s="65">
        <f t="shared" si="41"/>
        <v>-5.088554164279472</v>
      </c>
      <c r="K72" s="65">
        <f t="shared" si="42"/>
        <v>-6.1238054803114323</v>
      </c>
      <c r="N72" s="49" t="s">
        <v>65</v>
      </c>
      <c r="O72" s="50">
        <v>71794.66</v>
      </c>
      <c r="P72" s="50">
        <v>254546.60559999998</v>
      </c>
      <c r="Q72" s="50">
        <v>66609.37</v>
      </c>
      <c r="R72" s="50">
        <v>239489.22369999997</v>
      </c>
      <c r="S72" s="65">
        <f t="shared" si="44"/>
        <v>7.7846254963828869</v>
      </c>
      <c r="T72" s="65">
        <f t="shared" si="45"/>
        <v>6.2872899529132269</v>
      </c>
    </row>
    <row r="73" spans="1:20" ht="31" x14ac:dyDescent="0.35">
      <c r="A73" s="49" t="s">
        <v>104</v>
      </c>
      <c r="B73" s="50">
        <v>24200.53</v>
      </c>
      <c r="C73" s="50">
        <v>86161.838700001856</v>
      </c>
      <c r="D73" s="50">
        <v>26372.11</v>
      </c>
      <c r="E73" s="50">
        <v>93761.640600001279</v>
      </c>
      <c r="F73" s="50">
        <v>17860.689999999999</v>
      </c>
      <c r="G73" s="50">
        <v>64291.173299999995</v>
      </c>
      <c r="H73" s="65">
        <f t="shared" si="39"/>
        <v>-8.2343809425942851</v>
      </c>
      <c r="I73" s="65">
        <f t="shared" si="40"/>
        <v>-8.1054489355845618</v>
      </c>
      <c r="J73" s="65">
        <f t="shared" si="41"/>
        <v>35.496053064019378</v>
      </c>
      <c r="K73" s="65">
        <f t="shared" si="42"/>
        <v>34.018146313720877</v>
      </c>
      <c r="N73" s="49" t="s">
        <v>104</v>
      </c>
      <c r="O73" s="50">
        <v>127702.75</v>
      </c>
      <c r="P73" s="50">
        <v>452767.68600000464</v>
      </c>
      <c r="Q73" s="50">
        <v>79540.460000000006</v>
      </c>
      <c r="R73" s="50">
        <v>285982.00920000003</v>
      </c>
      <c r="S73" s="65">
        <f t="shared" si="44"/>
        <v>60.55068074788602</v>
      </c>
      <c r="T73" s="65">
        <f t="shared" si="45"/>
        <v>58.320338844589315</v>
      </c>
    </row>
    <row r="74" spans="1:20" x14ac:dyDescent="0.35">
      <c r="A74" s="49" t="s">
        <v>105</v>
      </c>
      <c r="B74" s="50">
        <v>16718.91</v>
      </c>
      <c r="C74" s="50">
        <v>59524.79429999963</v>
      </c>
      <c r="D74" s="50">
        <v>19228.57</v>
      </c>
      <c r="E74" s="50">
        <v>68363.982999999789</v>
      </c>
      <c r="F74" s="50">
        <v>15639.93</v>
      </c>
      <c r="G74" s="50">
        <v>56297.364000000016</v>
      </c>
      <c r="H74" s="65">
        <f t="shared" si="39"/>
        <v>-13.051724595224712</v>
      </c>
      <c r="I74" s="65">
        <f t="shared" si="40"/>
        <v>-12.929598762553354</v>
      </c>
      <c r="J74" s="65">
        <f t="shared" si="41"/>
        <v>6.8988799821994036</v>
      </c>
      <c r="K74" s="65">
        <f t="shared" si="42"/>
        <v>5.7328266737313243</v>
      </c>
      <c r="N74" s="49" t="s">
        <v>105</v>
      </c>
      <c r="O74" s="50">
        <v>89796.72</v>
      </c>
      <c r="P74" s="50">
        <v>318372.56189999962</v>
      </c>
      <c r="Q74" s="50">
        <v>88049.2</v>
      </c>
      <c r="R74" s="50">
        <v>316574.56840000005</v>
      </c>
      <c r="S74" s="65">
        <f t="shared" ref="S74" si="52">IFERROR(O74/Q74*100-100,"0.00")</f>
        <v>1.9847085493110797</v>
      </c>
      <c r="T74" s="65">
        <f t="shared" ref="T74" si="53">IFERROR(P74/R74*100-100,"0.00")</f>
        <v>0.56795260247429269</v>
      </c>
    </row>
    <row r="75" spans="1:20" x14ac:dyDescent="0.35">
      <c r="A75" s="47" t="s">
        <v>66</v>
      </c>
      <c r="B75" s="48">
        <f t="shared" ref="B75:G75" si="54">SUM(B76:B77)</f>
        <v>107.14999999999999</v>
      </c>
      <c r="C75" s="48">
        <f t="shared" si="54"/>
        <v>381.49239999999998</v>
      </c>
      <c r="D75" s="48">
        <f t="shared" si="54"/>
        <v>108.55000000000001</v>
      </c>
      <c r="E75" s="48">
        <f t="shared" si="54"/>
        <v>385.93029999999999</v>
      </c>
      <c r="F75" s="48">
        <f t="shared" si="54"/>
        <v>615.87</v>
      </c>
      <c r="G75" s="48">
        <f t="shared" si="54"/>
        <v>2216.8771000000002</v>
      </c>
      <c r="H75" s="65">
        <f t="shared" si="39"/>
        <v>-1.2897282358360371</v>
      </c>
      <c r="I75" s="65">
        <f t="shared" si="40"/>
        <v>-1.1499226673832084</v>
      </c>
      <c r="J75" s="65">
        <f t="shared" si="41"/>
        <v>-82.601847792553627</v>
      </c>
      <c r="K75" s="65">
        <f t="shared" si="42"/>
        <v>-82.791450189097091</v>
      </c>
      <c r="L75" s="48"/>
      <c r="M75" s="48"/>
      <c r="N75" s="47" t="s">
        <v>66</v>
      </c>
      <c r="O75" s="48">
        <f t="shared" ref="O75:R75" si="55">SUM(O76:O77)</f>
        <v>566.31999999999994</v>
      </c>
      <c r="P75" s="48">
        <f t="shared" si="55"/>
        <v>2007.9027000000001</v>
      </c>
      <c r="Q75" s="48">
        <f t="shared" si="55"/>
        <v>3471.3199999999997</v>
      </c>
      <c r="R75" s="48">
        <f t="shared" si="55"/>
        <v>12480.886799999998</v>
      </c>
      <c r="S75" s="65">
        <f t="shared" ref="S75:S90" si="56">IFERROR(O75/Q75*100-100,"0.00")</f>
        <v>-83.68574490395585</v>
      </c>
      <c r="T75" s="65">
        <f t="shared" ref="T75:T90" si="57">IFERROR(P75/R75*100-100,"0.00")</f>
        <v>-83.912179221111117</v>
      </c>
    </row>
    <row r="76" spans="1:20" x14ac:dyDescent="0.35">
      <c r="A76" s="49" t="s">
        <v>67</v>
      </c>
      <c r="B76" s="46">
        <v>83.49</v>
      </c>
      <c r="C76" s="46">
        <v>297.25619999999998</v>
      </c>
      <c r="D76" s="46">
        <v>73.42</v>
      </c>
      <c r="E76" s="46">
        <v>261.03610000000003</v>
      </c>
      <c r="F76" s="46">
        <v>580.84</v>
      </c>
      <c r="G76" s="46">
        <v>2090.7993999999999</v>
      </c>
      <c r="H76" s="65">
        <f t="shared" si="39"/>
        <v>13.715608825932975</v>
      </c>
      <c r="I76" s="65">
        <f t="shared" si="40"/>
        <v>13.875513769934471</v>
      </c>
      <c r="J76" s="65">
        <f t="shared" si="41"/>
        <v>-85.625989945596032</v>
      </c>
      <c r="K76" s="65">
        <f t="shared" si="42"/>
        <v>-85.782653276062732</v>
      </c>
      <c r="N76" s="49" t="s">
        <v>67</v>
      </c>
      <c r="O76" s="46">
        <v>376.82</v>
      </c>
      <c r="P76" s="46">
        <v>1336.0255000000002</v>
      </c>
      <c r="Q76" s="46">
        <v>3277.56</v>
      </c>
      <c r="R76" s="46">
        <v>11784.2408</v>
      </c>
      <c r="S76" s="65">
        <f t="shared" si="56"/>
        <v>-88.503032743870435</v>
      </c>
      <c r="T76" s="65">
        <f t="shared" si="57"/>
        <v>-88.662608625580702</v>
      </c>
    </row>
    <row r="77" spans="1:20" x14ac:dyDescent="0.35">
      <c r="A77" s="49" t="s">
        <v>68</v>
      </c>
      <c r="B77" s="46">
        <v>23.66</v>
      </c>
      <c r="C77" s="46">
        <v>84.236199999999997</v>
      </c>
      <c r="D77" s="46">
        <v>35.130000000000003</v>
      </c>
      <c r="E77" s="46">
        <v>124.89419999999996</v>
      </c>
      <c r="F77" s="46">
        <v>35.03</v>
      </c>
      <c r="G77" s="46">
        <v>126.07770000000028</v>
      </c>
      <c r="H77" s="65">
        <f t="shared" si="39"/>
        <v>-32.650156561343593</v>
      </c>
      <c r="I77" s="65">
        <f t="shared" si="40"/>
        <v>-32.553953666383208</v>
      </c>
      <c r="J77" s="65">
        <f t="shared" si="41"/>
        <v>-32.457893234370545</v>
      </c>
      <c r="K77" s="65">
        <f t="shared" si="42"/>
        <v>-33.18707432004247</v>
      </c>
      <c r="N77" s="49" t="s">
        <v>68</v>
      </c>
      <c r="O77" s="46">
        <v>189.5</v>
      </c>
      <c r="P77" s="46">
        <v>671.8771999999999</v>
      </c>
      <c r="Q77" s="46">
        <v>193.76</v>
      </c>
      <c r="R77" s="46">
        <v>696.64599999999859</v>
      </c>
      <c r="S77" s="65">
        <f t="shared" si="56"/>
        <v>-2.1985962014863674</v>
      </c>
      <c r="T77" s="65">
        <f t="shared" si="57"/>
        <v>-3.5554356157932006</v>
      </c>
    </row>
    <row r="78" spans="1:20" ht="18" x14ac:dyDescent="0.4">
      <c r="A78" s="43" t="s">
        <v>69</v>
      </c>
      <c r="B78" s="44">
        <f t="shared" ref="B78:G78" si="58">B79+B80+B86</f>
        <v>48621.51</v>
      </c>
      <c r="C78" s="44">
        <f t="shared" si="58"/>
        <v>173108.55407399999</v>
      </c>
      <c r="D78" s="44">
        <f t="shared" si="58"/>
        <v>47530.67</v>
      </c>
      <c r="E78" s="44">
        <f t="shared" si="58"/>
        <v>168987.36407399998</v>
      </c>
      <c r="F78" s="44">
        <f t="shared" si="58"/>
        <v>34984.03</v>
      </c>
      <c r="G78" s="44">
        <f t="shared" si="58"/>
        <v>125928.206651</v>
      </c>
      <c r="H78" s="65">
        <f t="shared" si="39"/>
        <v>2.29502340278394</v>
      </c>
      <c r="I78" s="65">
        <f t="shared" si="40"/>
        <v>2.4387563073623255</v>
      </c>
      <c r="J78" s="65">
        <f t="shared" si="41"/>
        <v>38.982015508219035</v>
      </c>
      <c r="K78" s="65">
        <f t="shared" si="42"/>
        <v>37.466067911025334</v>
      </c>
      <c r="L78" s="44"/>
      <c r="M78" s="44"/>
      <c r="N78" s="43" t="s">
        <v>69</v>
      </c>
      <c r="O78" s="44">
        <f t="shared" ref="O78:R78" si="59">O79+O80+O86</f>
        <v>229974.96</v>
      </c>
      <c r="P78" s="44">
        <f t="shared" si="59"/>
        <v>815371.8241516999</v>
      </c>
      <c r="Q78" s="44">
        <f t="shared" si="59"/>
        <v>182910.98</v>
      </c>
      <c r="R78" s="44">
        <f t="shared" si="59"/>
        <v>657643.33565919998</v>
      </c>
      <c r="S78" s="65">
        <f t="shared" si="56"/>
        <v>25.730538429130931</v>
      </c>
      <c r="T78" s="65">
        <f t="shared" si="57"/>
        <v>23.983895211892943</v>
      </c>
    </row>
    <row r="79" spans="1:20" ht="31" x14ac:dyDescent="0.35">
      <c r="A79" s="47" t="s">
        <v>70</v>
      </c>
      <c r="B79" s="48">
        <v>718</v>
      </c>
      <c r="C79" s="48">
        <v>2556.3262</v>
      </c>
      <c r="D79" s="48">
        <v>727.86</v>
      </c>
      <c r="E79" s="48">
        <v>2587.7873</v>
      </c>
      <c r="F79" s="48">
        <v>406.82</v>
      </c>
      <c r="G79" s="48">
        <v>1464.3908999999999</v>
      </c>
      <c r="H79" s="65">
        <f t="shared" si="39"/>
        <v>-1.354656115186998</v>
      </c>
      <c r="I79" s="65">
        <f t="shared" si="40"/>
        <v>-1.2157529330173276</v>
      </c>
      <c r="J79" s="65">
        <f t="shared" si="41"/>
        <v>76.49083132589351</v>
      </c>
      <c r="K79" s="65">
        <f t="shared" si="42"/>
        <v>74.56583484641979</v>
      </c>
      <c r="N79" s="47" t="s">
        <v>70</v>
      </c>
      <c r="O79" s="48">
        <v>4015.88</v>
      </c>
      <c r="P79" s="48">
        <v>14238.219292153019</v>
      </c>
      <c r="Q79" s="48">
        <v>2898.49</v>
      </c>
      <c r="R79" s="48">
        <v>10421.323817524706</v>
      </c>
      <c r="S79" s="65">
        <f t="shared" si="56"/>
        <v>38.550762638477295</v>
      </c>
      <c r="T79" s="65">
        <f t="shared" si="57"/>
        <v>36.625821646667816</v>
      </c>
    </row>
    <row r="80" spans="1:20" ht="31" x14ac:dyDescent="0.35">
      <c r="A80" s="47" t="s">
        <v>71</v>
      </c>
      <c r="B80" s="48">
        <f t="shared" ref="B80:G80" si="60">B81+B85</f>
        <v>14187.57</v>
      </c>
      <c r="C80" s="48">
        <f t="shared" si="60"/>
        <v>50512.423057</v>
      </c>
      <c r="D80" s="48">
        <f t="shared" si="60"/>
        <v>13705.54</v>
      </c>
      <c r="E80" s="48">
        <f t="shared" si="60"/>
        <v>48727.764656999992</v>
      </c>
      <c r="F80" s="48">
        <f t="shared" si="60"/>
        <v>10764.96</v>
      </c>
      <c r="G80" s="48">
        <f t="shared" si="60"/>
        <v>38749.452300000004</v>
      </c>
      <c r="H80" s="65">
        <f t="shared" si="39"/>
        <v>3.5170449321952901</v>
      </c>
      <c r="I80" s="65">
        <f t="shared" si="40"/>
        <v>3.6625082487621086</v>
      </c>
      <c r="J80" s="65">
        <f t="shared" si="41"/>
        <v>31.793987158335938</v>
      </c>
      <c r="K80" s="65">
        <f t="shared" si="42"/>
        <v>30.356482630852554</v>
      </c>
      <c r="L80" s="48"/>
      <c r="M80" s="48"/>
      <c r="N80" s="47" t="s">
        <v>71</v>
      </c>
      <c r="O80" s="48">
        <f t="shared" ref="O80:R80" si="61">O81+O85</f>
        <v>61841.5</v>
      </c>
      <c r="P80" s="48">
        <f t="shared" si="61"/>
        <v>219257.82206111198</v>
      </c>
      <c r="Q80" s="48">
        <f t="shared" si="61"/>
        <v>56291.86</v>
      </c>
      <c r="R80" s="48">
        <f t="shared" si="61"/>
        <v>202393.35805873235</v>
      </c>
      <c r="S80" s="65">
        <f t="shared" si="56"/>
        <v>9.8586900486144771</v>
      </c>
      <c r="T80" s="65">
        <f t="shared" si="57"/>
        <v>8.3325184996860173</v>
      </c>
    </row>
    <row r="81" spans="1:20" ht="46.5" x14ac:dyDescent="0.35">
      <c r="A81" s="51" t="s">
        <v>72</v>
      </c>
      <c r="B81" s="52">
        <f t="shared" ref="B81:G81" si="62">SUM(B82:B84)</f>
        <v>9903.6</v>
      </c>
      <c r="C81" s="52">
        <f t="shared" si="62"/>
        <v>35260.072099999998</v>
      </c>
      <c r="D81" s="52">
        <f t="shared" si="62"/>
        <v>10682.380000000001</v>
      </c>
      <c r="E81" s="52">
        <f t="shared" si="62"/>
        <v>37979.437099999996</v>
      </c>
      <c r="F81" s="52">
        <f t="shared" si="62"/>
        <v>7986.25</v>
      </c>
      <c r="G81" s="52">
        <f t="shared" si="62"/>
        <v>28747.215500000002</v>
      </c>
      <c r="H81" s="65">
        <f t="shared" si="39"/>
        <v>-7.2903229430145871</v>
      </c>
      <c r="I81" s="65">
        <f t="shared" si="40"/>
        <v>-7.1600982206236949</v>
      </c>
      <c r="J81" s="65">
        <f t="shared" si="41"/>
        <v>24.008138988887168</v>
      </c>
      <c r="K81" s="65">
        <f t="shared" si="42"/>
        <v>22.655608505804665</v>
      </c>
      <c r="L81" s="52"/>
      <c r="M81" s="52"/>
      <c r="N81" s="51" t="s">
        <v>72</v>
      </c>
      <c r="O81" s="52">
        <f t="shared" ref="O81:R81" si="63">SUM(O82:O84)</f>
        <v>47240.98</v>
      </c>
      <c r="P81" s="52">
        <f t="shared" si="63"/>
        <v>167491.96110754571</v>
      </c>
      <c r="Q81" s="52">
        <f t="shared" si="63"/>
        <v>40648.080000000002</v>
      </c>
      <c r="R81" s="52">
        <f t="shared" si="63"/>
        <v>146147.25122675041</v>
      </c>
      <c r="S81" s="65">
        <f t="shared" si="56"/>
        <v>16.219462272264764</v>
      </c>
      <c r="T81" s="65">
        <f t="shared" si="57"/>
        <v>14.604934202750457</v>
      </c>
    </row>
    <row r="82" spans="1:20" x14ac:dyDescent="0.35">
      <c r="A82" s="58" t="s">
        <v>73</v>
      </c>
      <c r="B82" s="69">
        <v>577.08000000000004</v>
      </c>
      <c r="C82" s="70">
        <v>2054.6017999999999</v>
      </c>
      <c r="D82" s="69">
        <v>720.8</v>
      </c>
      <c r="E82" s="70">
        <v>2562.6867999999999</v>
      </c>
      <c r="F82" s="69">
        <v>519.75</v>
      </c>
      <c r="G82" s="70">
        <v>1870.8705</v>
      </c>
      <c r="H82" s="65">
        <f t="shared" si="39"/>
        <v>-19.938956714761375</v>
      </c>
      <c r="I82" s="65">
        <f t="shared" si="40"/>
        <v>-19.82626203092785</v>
      </c>
      <c r="J82" s="65">
        <f t="shared" si="41"/>
        <v>11.030303030303031</v>
      </c>
      <c r="K82" s="65">
        <f t="shared" si="42"/>
        <v>9.8206316257592334</v>
      </c>
      <c r="N82" s="58" t="s">
        <v>73</v>
      </c>
      <c r="O82" s="69">
        <v>3037.16</v>
      </c>
      <c r="P82" s="70">
        <v>10768.187408086527</v>
      </c>
      <c r="Q82" s="69">
        <v>2301.35</v>
      </c>
      <c r="R82" s="70">
        <v>8274.3334287628641</v>
      </c>
      <c r="S82" s="65">
        <f t="shared" si="56"/>
        <v>31.972972385773573</v>
      </c>
      <c r="T82" s="65">
        <f t="shared" si="57"/>
        <v>30.139636029829774</v>
      </c>
    </row>
    <row r="83" spans="1:20" ht="46.5" x14ac:dyDescent="0.35">
      <c r="A83" s="58" t="s">
        <v>74</v>
      </c>
      <c r="B83" s="69">
        <v>1940.27</v>
      </c>
      <c r="C83" s="70">
        <v>6907.9862999999996</v>
      </c>
      <c r="D83" s="69">
        <v>2005.81</v>
      </c>
      <c r="E83" s="70">
        <v>7131.3230000000003</v>
      </c>
      <c r="F83" s="69">
        <v>1461.46</v>
      </c>
      <c r="G83" s="70">
        <v>5260.6699000000008</v>
      </c>
      <c r="H83" s="65">
        <f t="shared" si="39"/>
        <v>-3.2675078895807701</v>
      </c>
      <c r="I83" s="65">
        <f t="shared" si="40"/>
        <v>-3.1317709210479023</v>
      </c>
      <c r="J83" s="65">
        <f t="shared" si="41"/>
        <v>32.762443036415647</v>
      </c>
      <c r="K83" s="65">
        <f t="shared" si="42"/>
        <v>31.313814234951309</v>
      </c>
      <c r="N83" s="58" t="s">
        <v>74</v>
      </c>
      <c r="O83" s="69">
        <v>10081.92</v>
      </c>
      <c r="P83" s="70">
        <v>35745.241018980196</v>
      </c>
      <c r="Q83" s="69">
        <v>7652.97</v>
      </c>
      <c r="R83" s="70">
        <v>27515.705642911562</v>
      </c>
      <c r="S83" s="65">
        <f t="shared" si="56"/>
        <v>31.738658324807233</v>
      </c>
      <c r="T83" s="65">
        <f t="shared" si="57"/>
        <v>29.908502012881058</v>
      </c>
    </row>
    <row r="84" spans="1:20" ht="46.5" x14ac:dyDescent="0.35">
      <c r="A84" s="58" t="s">
        <v>75</v>
      </c>
      <c r="B84" s="46">
        <v>7386.25</v>
      </c>
      <c r="C84" s="46">
        <v>26297.484</v>
      </c>
      <c r="D84" s="46">
        <v>7955.77</v>
      </c>
      <c r="E84" s="46">
        <v>28285.427299999999</v>
      </c>
      <c r="F84" s="46">
        <v>6005.04</v>
      </c>
      <c r="G84" s="46">
        <v>21615.6751</v>
      </c>
      <c r="H84" s="65">
        <f t="shared" si="39"/>
        <v>-7.1585779880514337</v>
      </c>
      <c r="I84" s="65">
        <f t="shared" si="40"/>
        <v>-7.0281536811006617</v>
      </c>
      <c r="J84" s="65">
        <f t="shared" si="41"/>
        <v>23.000845956063571</v>
      </c>
      <c r="K84" s="65">
        <f t="shared" si="42"/>
        <v>21.659323053019051</v>
      </c>
      <c r="N84" s="58" t="s">
        <v>75</v>
      </c>
      <c r="O84" s="46">
        <v>34121.9</v>
      </c>
      <c r="P84" s="46">
        <v>120978.53268047899</v>
      </c>
      <c r="Q84" s="46">
        <v>30693.759999999998</v>
      </c>
      <c r="R84" s="46">
        <v>110357.21215507598</v>
      </c>
      <c r="S84" s="65">
        <f t="shared" si="56"/>
        <v>11.168849955170046</v>
      </c>
      <c r="T84" s="65">
        <f t="shared" si="57"/>
        <v>9.6244915198453498</v>
      </c>
    </row>
    <row r="85" spans="1:20" ht="46.5" x14ac:dyDescent="0.35">
      <c r="A85" s="51" t="s">
        <v>76</v>
      </c>
      <c r="B85" s="52">
        <v>4283.97</v>
      </c>
      <c r="C85" s="52">
        <v>15252.350957000001</v>
      </c>
      <c r="D85" s="52">
        <v>3023.16</v>
      </c>
      <c r="E85" s="52">
        <v>10748.327557000001</v>
      </c>
      <c r="F85" s="52">
        <v>2778.71</v>
      </c>
      <c r="G85" s="52">
        <v>10002.236800000001</v>
      </c>
      <c r="H85" s="65">
        <f t="shared" si="39"/>
        <v>41.705037113483911</v>
      </c>
      <c r="I85" s="65">
        <f t="shared" si="40"/>
        <v>41.904411417632048</v>
      </c>
      <c r="J85" s="65">
        <f t="shared" si="41"/>
        <v>54.17118015194103</v>
      </c>
      <c r="K85" s="65">
        <f t="shared" si="42"/>
        <v>52.489400740842285</v>
      </c>
      <c r="N85" s="51" t="s">
        <v>76</v>
      </c>
      <c r="O85" s="52">
        <v>14600.52</v>
      </c>
      <c r="P85" s="52">
        <v>51765.860953566269</v>
      </c>
      <c r="Q85" s="52">
        <v>15643.78</v>
      </c>
      <c r="R85" s="52">
        <v>56246.106831981953</v>
      </c>
      <c r="S85" s="65">
        <f t="shared" si="56"/>
        <v>-6.6688485775177213</v>
      </c>
      <c r="T85" s="65">
        <f t="shared" si="57"/>
        <v>-7.965432864178581</v>
      </c>
    </row>
    <row r="86" spans="1:20" ht="31" x14ac:dyDescent="0.35">
      <c r="A86" s="47" t="s">
        <v>95</v>
      </c>
      <c r="B86" s="48">
        <v>33715.94</v>
      </c>
      <c r="C86" s="48">
        <v>120039.804817</v>
      </c>
      <c r="D86" s="48">
        <v>33097.269999999997</v>
      </c>
      <c r="E86" s="48">
        <v>117671.81211700001</v>
      </c>
      <c r="F86" s="48">
        <v>23812.25</v>
      </c>
      <c r="G86" s="48">
        <v>85714.363450999997</v>
      </c>
      <c r="H86" s="65">
        <f t="shared" si="39"/>
        <v>1.8692478261802563</v>
      </c>
      <c r="I86" s="65">
        <f t="shared" si="40"/>
        <v>2.0123703862446831</v>
      </c>
      <c r="J86" s="65">
        <f t="shared" si="41"/>
        <v>41.590735860743962</v>
      </c>
      <c r="K86" s="65">
        <f t="shared" si="42"/>
        <v>40.046311941198383</v>
      </c>
      <c r="N86" s="47" t="s">
        <v>95</v>
      </c>
      <c r="O86" s="48">
        <v>164117.57999999999</v>
      </c>
      <c r="P86" s="48">
        <v>581875.78279843496</v>
      </c>
      <c r="Q86" s="48">
        <v>123720.63</v>
      </c>
      <c r="R86" s="48">
        <v>444828.65378294291</v>
      </c>
      <c r="S86" s="65">
        <f t="shared" si="56"/>
        <v>32.651749348512027</v>
      </c>
      <c r="T86" s="65">
        <f t="shared" si="57"/>
        <v>30.808970566533048</v>
      </c>
    </row>
    <row r="87" spans="1:20" ht="46.5" x14ac:dyDescent="0.35">
      <c r="A87" s="49" t="s">
        <v>77</v>
      </c>
      <c r="B87" s="46">
        <v>1966.28</v>
      </c>
      <c r="C87" s="46">
        <v>7000.5882000000001</v>
      </c>
      <c r="D87" s="46">
        <v>2827.77</v>
      </c>
      <c r="E87" s="46">
        <v>10053.661199999999</v>
      </c>
      <c r="F87" s="46">
        <v>1668.01</v>
      </c>
      <c r="G87" s="46">
        <v>6004.1400999999996</v>
      </c>
      <c r="H87" s="65">
        <f t="shared" si="39"/>
        <v>-30.465349020606354</v>
      </c>
      <c r="I87" s="65">
        <f t="shared" si="40"/>
        <v>-30.367772886557972</v>
      </c>
      <c r="J87" s="65">
        <f t="shared" si="41"/>
        <v>17.881787279452752</v>
      </c>
      <c r="K87" s="65">
        <f t="shared" si="42"/>
        <v>16.596016805137509</v>
      </c>
      <c r="N87" s="49" t="s">
        <v>77</v>
      </c>
      <c r="O87" s="46">
        <v>15758.55</v>
      </c>
      <c r="P87" s="46">
        <v>55871.631835361492</v>
      </c>
      <c r="Q87" s="46">
        <v>11136.05</v>
      </c>
      <c r="R87" s="46">
        <v>40038.871232545731</v>
      </c>
      <c r="S87" s="65">
        <f t="shared" si="56"/>
        <v>41.50933230364447</v>
      </c>
      <c r="T87" s="65">
        <f t="shared" si="57"/>
        <v>39.543473917781313</v>
      </c>
    </row>
    <row r="88" spans="1:20" ht="46.5" x14ac:dyDescent="0.35">
      <c r="A88" s="49" t="s">
        <v>96</v>
      </c>
      <c r="B88" s="46">
        <v>205.12</v>
      </c>
      <c r="C88" s="46">
        <v>730.28699999999992</v>
      </c>
      <c r="D88" s="46">
        <v>56.87</v>
      </c>
      <c r="E88" s="46">
        <v>202.18020000000001</v>
      </c>
      <c r="F88" s="46">
        <v>20.6</v>
      </c>
      <c r="G88" s="46">
        <v>74.151300000000006</v>
      </c>
      <c r="H88" s="65">
        <f t="shared" si="39"/>
        <v>260.68225778090385</v>
      </c>
      <c r="I88" s="65">
        <f t="shared" si="40"/>
        <v>261.20599346523539</v>
      </c>
      <c r="J88" s="65">
        <f t="shared" si="41"/>
        <v>895.72815533980577</v>
      </c>
      <c r="K88" s="65">
        <f t="shared" si="42"/>
        <v>884.8606834944228</v>
      </c>
      <c r="N88" s="49" t="s">
        <v>96</v>
      </c>
      <c r="O88" s="46">
        <v>378.91</v>
      </c>
      <c r="P88" s="46">
        <v>1343.4016530519398</v>
      </c>
      <c r="Q88" s="46">
        <v>81.33</v>
      </c>
      <c r="R88" s="46">
        <v>292.40131535644764</v>
      </c>
      <c r="S88" s="65">
        <f t="shared" si="56"/>
        <v>365.89204475593266</v>
      </c>
      <c r="T88" s="65">
        <f t="shared" si="57"/>
        <v>359.43762305387895</v>
      </c>
    </row>
    <row r="89" spans="1:20" ht="31" x14ac:dyDescent="0.35">
      <c r="A89" s="49" t="s">
        <v>78</v>
      </c>
      <c r="B89" s="46">
        <v>1.2</v>
      </c>
      <c r="C89" s="46">
        <v>4.2679999999999998</v>
      </c>
      <c r="D89" s="46">
        <v>0.11</v>
      </c>
      <c r="E89" s="46">
        <v>0.379</v>
      </c>
      <c r="F89" s="46">
        <v>6.35</v>
      </c>
      <c r="G89" s="46">
        <v>22.87</v>
      </c>
      <c r="H89" s="65">
        <f t="shared" si="39"/>
        <v>990.90909090909076</v>
      </c>
      <c r="I89" s="65">
        <f t="shared" si="40"/>
        <v>1026.1213720316623</v>
      </c>
      <c r="J89" s="65">
        <f t="shared" si="41"/>
        <v>-81.102362204724415</v>
      </c>
      <c r="K89" s="65">
        <f t="shared" si="42"/>
        <v>-81.337997376475727</v>
      </c>
      <c r="N89" s="49" t="s">
        <v>78</v>
      </c>
      <c r="O89" s="46">
        <v>5.76</v>
      </c>
      <c r="P89" s="46">
        <v>20.425741746013809</v>
      </c>
      <c r="Q89" s="46">
        <v>11.78</v>
      </c>
      <c r="R89" s="46">
        <v>42.369696981332268</v>
      </c>
      <c r="S89" s="65">
        <f t="shared" si="56"/>
        <v>-51.103565365025467</v>
      </c>
      <c r="T89" s="65">
        <f t="shared" si="57"/>
        <v>-51.791626560338109</v>
      </c>
    </row>
    <row r="90" spans="1:20" x14ac:dyDescent="0.35">
      <c r="A90" s="49" t="s">
        <v>97</v>
      </c>
      <c r="B90" s="46">
        <v>736.79</v>
      </c>
      <c r="C90" s="46">
        <v>2623.2066</v>
      </c>
      <c r="D90" s="46">
        <v>702.67</v>
      </c>
      <c r="E90" s="46">
        <v>2498.2213999999999</v>
      </c>
      <c r="F90" s="46">
        <v>550.12</v>
      </c>
      <c r="G90" s="46">
        <v>1980.2080000000001</v>
      </c>
      <c r="H90" s="65">
        <f t="shared" si="39"/>
        <v>4.8557644413451442</v>
      </c>
      <c r="I90" s="65">
        <f t="shared" si="40"/>
        <v>5.0029673110637702</v>
      </c>
      <c r="J90" s="65">
        <f t="shared" si="41"/>
        <v>33.932596524394654</v>
      </c>
      <c r="K90" s="65">
        <f t="shared" si="42"/>
        <v>32.471265644821159</v>
      </c>
      <c r="N90" s="49" t="s">
        <v>97</v>
      </c>
      <c r="O90" s="46">
        <v>3709.16</v>
      </c>
      <c r="P90" s="46">
        <v>13150.746643567087</v>
      </c>
      <c r="Q90" s="46">
        <v>2638.32</v>
      </c>
      <c r="R90" s="46">
        <v>9485.8953854491356</v>
      </c>
      <c r="S90" s="65">
        <f t="shared" si="56"/>
        <v>40.587949907516872</v>
      </c>
      <c r="T90" s="65">
        <f t="shared" si="57"/>
        <v>38.634742522457515</v>
      </c>
    </row>
    <row r="91" spans="1:20" x14ac:dyDescent="0.35">
      <c r="A91" s="49" t="s">
        <v>106</v>
      </c>
      <c r="B91" s="46">
        <v>12336.06</v>
      </c>
      <c r="C91" s="46">
        <v>43920.421599999951</v>
      </c>
      <c r="D91" s="46">
        <v>12289.9</v>
      </c>
      <c r="E91" s="46">
        <v>43694.694699999374</v>
      </c>
      <c r="F91" s="46">
        <v>4174.75</v>
      </c>
      <c r="G91" s="46">
        <v>15027.377500000001</v>
      </c>
      <c r="H91" s="65">
        <f t="shared" si="39"/>
        <v>0.37559296658231744</v>
      </c>
      <c r="I91" s="65">
        <f t="shared" si="40"/>
        <v>0.51660024529380166</v>
      </c>
      <c r="J91" s="65">
        <f t="shared" si="41"/>
        <v>195.4921851607881</v>
      </c>
      <c r="K91" s="65">
        <f t="shared" si="42"/>
        <v>192.26937035420815</v>
      </c>
      <c r="N91" s="49" t="s">
        <v>106</v>
      </c>
      <c r="O91" s="46">
        <v>54166.48</v>
      </c>
      <c r="P91" s="46">
        <v>192046.21559999997</v>
      </c>
      <c r="Q91" s="46">
        <v>16469.689999999999</v>
      </c>
      <c r="R91" s="46">
        <v>59215.582900000001</v>
      </c>
      <c r="S91" s="65">
        <f t="shared" ref="S91" si="64">IFERROR(O91/Q91*100-100,"0.00")</f>
        <v>228.8858503104795</v>
      </c>
      <c r="T91" s="65">
        <f t="shared" ref="T91" si="65">IFERROR(P91/R91*100-100,"0.00")</f>
        <v>224.31702297740952</v>
      </c>
    </row>
    <row r="92" spans="1:20" ht="31" x14ac:dyDescent="0.35">
      <c r="A92" s="49" t="s">
        <v>107</v>
      </c>
      <c r="B92" s="46">
        <v>18470.5</v>
      </c>
      <c r="C92" s="46">
        <v>65761.033417000057</v>
      </c>
      <c r="D92" s="46">
        <v>17219.95</v>
      </c>
      <c r="E92" s="46">
        <v>61222.675617000634</v>
      </c>
      <c r="F92" s="46">
        <v>17392.419999999998</v>
      </c>
      <c r="G92" s="46">
        <v>62605.616550999999</v>
      </c>
      <c r="H92" s="65">
        <f t="shared" si="39"/>
        <v>7.2622162085255582</v>
      </c>
      <c r="I92" s="65">
        <f t="shared" si="40"/>
        <v>7.4128707284710487</v>
      </c>
      <c r="J92" s="65">
        <f t="shared" si="41"/>
        <v>6.1985623622244646</v>
      </c>
      <c r="K92" s="65">
        <f t="shared" si="42"/>
        <v>5.0401498137624401</v>
      </c>
      <c r="N92" s="49" t="s">
        <v>107</v>
      </c>
      <c r="O92" s="46">
        <v>90098.74</v>
      </c>
      <c r="P92" s="46">
        <v>319443.36132470856</v>
      </c>
      <c r="Q92" s="46">
        <v>93383.46</v>
      </c>
      <c r="R92" s="46">
        <v>335753.5332526103</v>
      </c>
      <c r="S92" s="65">
        <f t="shared" ref="S92:S101" si="66">IFERROR(O92/Q92*100-100,"0.00")</f>
        <v>-3.5174537332414104</v>
      </c>
      <c r="T92" s="65">
        <f t="shared" ref="T92:T101" si="67">IFERROR(P92/R92*100-100,"0.00")</f>
        <v>-4.8577811735581946</v>
      </c>
    </row>
    <row r="93" spans="1:20" ht="35.5" x14ac:dyDescent="0.4">
      <c r="A93" s="43" t="s">
        <v>79</v>
      </c>
      <c r="B93" s="44">
        <f t="shared" ref="B93:G93" si="68">B94+B97</f>
        <v>624.05000000000007</v>
      </c>
      <c r="C93" s="44">
        <f t="shared" si="68"/>
        <v>2221.8450009999997</v>
      </c>
      <c r="D93" s="44">
        <f t="shared" si="68"/>
        <v>837.24</v>
      </c>
      <c r="E93" s="44">
        <f t="shared" si="68"/>
        <v>2976.6614250500006</v>
      </c>
      <c r="F93" s="44">
        <f t="shared" si="68"/>
        <v>608.98</v>
      </c>
      <c r="G93" s="44">
        <f t="shared" si="68"/>
        <v>2192.0745619999998</v>
      </c>
      <c r="H93" s="65">
        <f t="shared" si="39"/>
        <v>-25.463427452104526</v>
      </c>
      <c r="I93" s="65">
        <f t="shared" si="40"/>
        <v>-25.357819256764202</v>
      </c>
      <c r="J93" s="65">
        <f t="shared" si="41"/>
        <v>2.4746297086932287</v>
      </c>
      <c r="K93" s="65">
        <f t="shared" si="42"/>
        <v>1.3580942690579718</v>
      </c>
      <c r="L93" s="44"/>
      <c r="M93" s="44"/>
      <c r="N93" s="43" t="s">
        <v>79</v>
      </c>
      <c r="O93" s="44">
        <f t="shared" ref="O93:R93" si="69">O94+O97</f>
        <v>8975.4</v>
      </c>
      <c r="P93" s="44">
        <f t="shared" si="69"/>
        <v>31822.09863615</v>
      </c>
      <c r="Q93" s="44">
        <f t="shared" si="69"/>
        <v>3300.99</v>
      </c>
      <c r="R93" s="44">
        <f t="shared" si="69"/>
        <v>11868.468743099998</v>
      </c>
      <c r="S93" s="65">
        <f t="shared" si="66"/>
        <v>171.90024810738595</v>
      </c>
      <c r="T93" s="65">
        <f t="shared" si="67"/>
        <v>168.12303528751755</v>
      </c>
    </row>
    <row r="94" spans="1:20" ht="31" x14ac:dyDescent="0.35">
      <c r="A94" s="47" t="s">
        <v>80</v>
      </c>
      <c r="B94" s="48">
        <f t="shared" ref="B94:G94" si="70">SUM(B95:B96)</f>
        <v>403.22</v>
      </c>
      <c r="C94" s="48">
        <f t="shared" si="70"/>
        <v>1435.6042009999999</v>
      </c>
      <c r="D94" s="48">
        <f t="shared" si="70"/>
        <v>477.88</v>
      </c>
      <c r="E94" s="48">
        <f t="shared" si="70"/>
        <v>1699.0196744334439</v>
      </c>
      <c r="F94" s="48">
        <f t="shared" si="70"/>
        <v>441.6</v>
      </c>
      <c r="G94" s="48">
        <f t="shared" si="70"/>
        <v>1589.571062</v>
      </c>
      <c r="H94" s="65">
        <f t="shared" si="39"/>
        <v>-15.623168996400764</v>
      </c>
      <c r="I94" s="65">
        <f t="shared" si="40"/>
        <v>-15.503968399970574</v>
      </c>
      <c r="J94" s="65">
        <f t="shared" si="41"/>
        <v>-8.6911231884057969</v>
      </c>
      <c r="K94" s="65">
        <f t="shared" si="42"/>
        <v>-9.6860634092243032</v>
      </c>
      <c r="L94" s="48"/>
      <c r="M94" s="48"/>
      <c r="N94" s="47" t="s">
        <v>80</v>
      </c>
      <c r="O94" s="48">
        <f t="shared" ref="O94:R94" si="71">SUM(O95:O96)</f>
        <v>3113.6099999999997</v>
      </c>
      <c r="P94" s="48">
        <f t="shared" si="71"/>
        <v>11039.225665217651</v>
      </c>
      <c r="Q94" s="48">
        <f t="shared" si="71"/>
        <v>1977.04</v>
      </c>
      <c r="R94" s="48">
        <f t="shared" si="71"/>
        <v>7108.2908111511797</v>
      </c>
      <c r="S94" s="65">
        <f t="shared" si="66"/>
        <v>57.488467608141463</v>
      </c>
      <c r="T94" s="65">
        <f t="shared" si="67"/>
        <v>55.300703903388296</v>
      </c>
    </row>
    <row r="95" spans="1:20" x14ac:dyDescent="0.35">
      <c r="A95" s="49" t="s">
        <v>81</v>
      </c>
      <c r="B95" s="46">
        <v>342.66</v>
      </c>
      <c r="C95" s="46">
        <v>1219.9960000000001</v>
      </c>
      <c r="D95" s="46">
        <v>348.67</v>
      </c>
      <c r="E95" s="46">
        <v>1239.6338999999998</v>
      </c>
      <c r="F95" s="46">
        <v>289.77</v>
      </c>
      <c r="G95" s="46">
        <v>1043.0524</v>
      </c>
      <c r="H95" s="65">
        <f t="shared" si="39"/>
        <v>-1.723692890125335</v>
      </c>
      <c r="I95" s="65">
        <f t="shared" si="40"/>
        <v>-1.5841693261211702</v>
      </c>
      <c r="J95" s="65">
        <f t="shared" si="41"/>
        <v>18.252407081478438</v>
      </c>
      <c r="K95" s="65">
        <f t="shared" si="42"/>
        <v>16.964018298601303</v>
      </c>
      <c r="N95" s="49" t="s">
        <v>81</v>
      </c>
      <c r="O95" s="46">
        <v>1961.57</v>
      </c>
      <c r="P95" s="46">
        <v>6954.6959000000006</v>
      </c>
      <c r="Q95" s="46">
        <v>1381.06</v>
      </c>
      <c r="R95" s="46">
        <v>4965.4982</v>
      </c>
      <c r="S95" s="65">
        <f t="shared" si="66"/>
        <v>42.033655308241492</v>
      </c>
      <c r="T95" s="65">
        <f t="shared" si="67"/>
        <v>40.060385078782247</v>
      </c>
    </row>
    <row r="96" spans="1:20" x14ac:dyDescent="0.35">
      <c r="A96" s="49" t="s">
        <v>82</v>
      </c>
      <c r="B96" s="46">
        <v>60.56</v>
      </c>
      <c r="C96" s="46">
        <v>215.60820099999978</v>
      </c>
      <c r="D96" s="46">
        <v>129.21</v>
      </c>
      <c r="E96" s="46">
        <v>459.38577443344411</v>
      </c>
      <c r="F96" s="46">
        <v>151.83000000000001</v>
      </c>
      <c r="G96" s="46">
        <v>546.51866199999995</v>
      </c>
      <c r="H96" s="65">
        <f t="shared" si="39"/>
        <v>-53.130562649949695</v>
      </c>
      <c r="I96" s="65">
        <f t="shared" si="40"/>
        <v>-53.065982231185274</v>
      </c>
      <c r="J96" s="65">
        <f t="shared" si="41"/>
        <v>-60.113284594612395</v>
      </c>
      <c r="K96" s="65">
        <f t="shared" si="42"/>
        <v>-60.548794397802318</v>
      </c>
      <c r="N96" s="49" t="s">
        <v>82</v>
      </c>
      <c r="O96" s="46">
        <v>1152.04</v>
      </c>
      <c r="P96" s="46">
        <v>4084.5297652176514</v>
      </c>
      <c r="Q96" s="46">
        <v>595.98</v>
      </c>
      <c r="R96" s="46">
        <v>2142.7926111511797</v>
      </c>
      <c r="S96" s="65">
        <f t="shared" si="66"/>
        <v>93.301788650625838</v>
      </c>
      <c r="T96" s="65">
        <f t="shared" si="67"/>
        <v>90.617129439479697</v>
      </c>
    </row>
    <row r="97" spans="1:20" ht="31" x14ac:dyDescent="0.35">
      <c r="A97" s="47" t="s">
        <v>83</v>
      </c>
      <c r="B97" s="48">
        <v>220.83</v>
      </c>
      <c r="C97" s="48">
        <v>786.24080000000004</v>
      </c>
      <c r="D97" s="48">
        <v>359.36</v>
      </c>
      <c r="E97" s="48">
        <v>1277.6417506165569</v>
      </c>
      <c r="F97" s="48">
        <v>167.38</v>
      </c>
      <c r="G97" s="48">
        <v>602.50350000000003</v>
      </c>
      <c r="H97" s="65">
        <f t="shared" si="39"/>
        <v>-38.549087266251114</v>
      </c>
      <c r="I97" s="65">
        <f t="shared" si="40"/>
        <v>-38.461560165783524</v>
      </c>
      <c r="J97" s="65">
        <f t="shared" si="41"/>
        <v>31.933325367427415</v>
      </c>
      <c r="K97" s="65">
        <f t="shared" si="42"/>
        <v>30.49564027428886</v>
      </c>
      <c r="N97" s="47" t="s">
        <v>83</v>
      </c>
      <c r="O97" s="48">
        <v>5861.79</v>
      </c>
      <c r="P97" s="48">
        <v>20782.872970932349</v>
      </c>
      <c r="Q97" s="48">
        <v>1323.95</v>
      </c>
      <c r="R97" s="48">
        <v>4760.1779319488196</v>
      </c>
      <c r="S97" s="65">
        <f t="shared" si="66"/>
        <v>342.75010385588575</v>
      </c>
      <c r="T97" s="65">
        <f t="shared" si="67"/>
        <v>336.59865803427704</v>
      </c>
    </row>
    <row r="98" spans="1:20" ht="18" x14ac:dyDescent="0.4">
      <c r="A98" s="43" t="s">
        <v>84</v>
      </c>
      <c r="B98" s="44">
        <f t="shared" ref="B98:G98" si="72">SUM(B99+B100+B101)</f>
        <v>21340.440000000002</v>
      </c>
      <c r="C98" s="44">
        <f t="shared" si="72"/>
        <v>75978.945876575468</v>
      </c>
      <c r="D98" s="44">
        <f t="shared" si="72"/>
        <v>17431.64</v>
      </c>
      <c r="E98" s="44">
        <f t="shared" si="72"/>
        <v>61975.282796575477</v>
      </c>
      <c r="F98" s="44">
        <f t="shared" si="72"/>
        <v>18134.629999999997</v>
      </c>
      <c r="G98" s="44">
        <f t="shared" si="72"/>
        <v>65277.261013134732</v>
      </c>
      <c r="H98" s="65">
        <f t="shared" si="39"/>
        <v>22.423592960845923</v>
      </c>
      <c r="I98" s="65">
        <f t="shared" si="40"/>
        <v>22.59556140464079</v>
      </c>
      <c r="J98" s="65">
        <f t="shared" si="41"/>
        <v>17.677835169507205</v>
      </c>
      <c r="K98" s="65">
        <f t="shared" si="42"/>
        <v>16.394200212057626</v>
      </c>
      <c r="L98" s="44"/>
      <c r="M98" s="44"/>
      <c r="N98" s="43" t="s">
        <v>84</v>
      </c>
      <c r="O98" s="44">
        <f t="shared" ref="O98:R98" si="73">SUM(O99+O100+O101)</f>
        <v>98333.139999999985</v>
      </c>
      <c r="P98" s="44">
        <f t="shared" si="73"/>
        <v>348638.27628245519</v>
      </c>
      <c r="Q98" s="44">
        <f t="shared" si="73"/>
        <v>97289.420000000013</v>
      </c>
      <c r="R98" s="44">
        <f t="shared" si="73"/>
        <v>349797.1261961651</v>
      </c>
      <c r="S98" s="65">
        <f t="shared" si="66"/>
        <v>1.0727990772274865</v>
      </c>
      <c r="T98" s="65">
        <f t="shared" si="67"/>
        <v>-0.33129200525793578</v>
      </c>
    </row>
    <row r="99" spans="1:20" x14ac:dyDescent="0.35">
      <c r="A99" s="45" t="s">
        <v>85</v>
      </c>
      <c r="B99" s="46">
        <v>1925.31</v>
      </c>
      <c r="C99" s="46">
        <v>6854.725644403461</v>
      </c>
      <c r="D99" s="46">
        <v>2257.1799999999998</v>
      </c>
      <c r="E99" s="46">
        <v>8025.0430361822746</v>
      </c>
      <c r="F99" s="46">
        <v>3986.36</v>
      </c>
      <c r="G99" s="46">
        <v>14349.28128313474</v>
      </c>
      <c r="H99" s="65">
        <f t="shared" si="39"/>
        <v>-14.702859320036495</v>
      </c>
      <c r="I99" s="65">
        <f t="shared" si="40"/>
        <v>-14.583316083194049</v>
      </c>
      <c r="J99" s="65">
        <f t="shared" si="41"/>
        <v>-51.702555714988115</v>
      </c>
      <c r="K99" s="65">
        <f t="shared" si="42"/>
        <v>-52.229484465817237</v>
      </c>
      <c r="N99" s="45" t="s">
        <v>85</v>
      </c>
      <c r="O99" s="46">
        <v>14083.47</v>
      </c>
      <c r="P99" s="46">
        <v>49932.677586890029</v>
      </c>
      <c r="Q99" s="46">
        <v>18291.650000000001</v>
      </c>
      <c r="R99" s="46">
        <v>65766.326915453581</v>
      </c>
      <c r="S99" s="65">
        <f t="shared" si="66"/>
        <v>-23.006016406393087</v>
      </c>
      <c r="T99" s="65">
        <f t="shared" si="67"/>
        <v>-24.075617525239963</v>
      </c>
    </row>
    <row r="100" spans="1:20" x14ac:dyDescent="0.35">
      <c r="A100" s="45" t="s">
        <v>86</v>
      </c>
      <c r="B100" s="46">
        <v>0</v>
      </c>
      <c r="C100" s="46">
        <v>0</v>
      </c>
      <c r="D100" s="46">
        <v>15.48</v>
      </c>
      <c r="E100" s="46">
        <v>55.032013213616366</v>
      </c>
      <c r="F100" s="46">
        <v>31.22</v>
      </c>
      <c r="G100" s="46">
        <v>112.374</v>
      </c>
      <c r="H100" s="65">
        <f t="shared" si="39"/>
        <v>-100</v>
      </c>
      <c r="I100" s="65">
        <f t="shared" si="40"/>
        <v>-100</v>
      </c>
      <c r="J100" s="65">
        <f t="shared" si="41"/>
        <v>-100</v>
      </c>
      <c r="K100" s="65">
        <f t="shared" si="42"/>
        <v>-100</v>
      </c>
      <c r="N100" s="45" t="s">
        <v>86</v>
      </c>
      <c r="O100" s="46">
        <v>5899.24</v>
      </c>
      <c r="P100" s="46">
        <v>20915.629203213615</v>
      </c>
      <c r="Q100" s="46">
        <v>10562.56</v>
      </c>
      <c r="R100" s="46">
        <v>37976.926047637251</v>
      </c>
      <c r="S100" s="65">
        <f t="shared" si="66"/>
        <v>-44.149524357731465</v>
      </c>
      <c r="T100" s="65">
        <f t="shared" si="67"/>
        <v>-44.925428727492047</v>
      </c>
    </row>
    <row r="101" spans="1:20" x14ac:dyDescent="0.35">
      <c r="A101" s="59" t="s">
        <v>87</v>
      </c>
      <c r="B101" s="73">
        <v>19415.13</v>
      </c>
      <c r="C101" s="60">
        <v>69124.220232172011</v>
      </c>
      <c r="D101" s="60">
        <v>15158.98</v>
      </c>
      <c r="E101" s="60">
        <v>53895.207747179586</v>
      </c>
      <c r="F101" s="60">
        <v>14117.05</v>
      </c>
      <c r="G101" s="60">
        <v>50815.605729999988</v>
      </c>
      <c r="H101" s="66">
        <f t="shared" si="39"/>
        <v>28.076757143290649</v>
      </c>
      <c r="I101" s="66">
        <f t="shared" si="40"/>
        <v>28.256709866359841</v>
      </c>
      <c r="J101" s="66">
        <f t="shared" si="41"/>
        <v>37.529653858277783</v>
      </c>
      <c r="K101" s="66">
        <f t="shared" si="42"/>
        <v>36.029511484034458</v>
      </c>
      <c r="N101" s="59" t="s">
        <v>87</v>
      </c>
      <c r="O101" s="73">
        <v>78350.429999999993</v>
      </c>
      <c r="P101" s="60">
        <v>277789.96949235158</v>
      </c>
      <c r="Q101" s="60">
        <v>68435.210000000006</v>
      </c>
      <c r="R101" s="60">
        <v>246053.87323307426</v>
      </c>
      <c r="S101" s="66">
        <f t="shared" si="66"/>
        <v>14.488477495721838</v>
      </c>
      <c r="T101" s="66">
        <f t="shared" si="67"/>
        <v>12.898027510103589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5" t="s">
        <v>90</v>
      </c>
      <c r="C104" s="95"/>
      <c r="D104" s="95"/>
      <c r="E104" s="95"/>
      <c r="F104" s="95"/>
      <c r="G104" s="95"/>
      <c r="H104" s="26"/>
      <c r="I104" s="27" t="s">
        <v>9</v>
      </c>
      <c r="J104" s="28"/>
      <c r="K104" s="28"/>
      <c r="N104" s="25"/>
      <c r="O104" s="95" t="s">
        <v>90</v>
      </c>
      <c r="P104" s="95"/>
      <c r="Q104" s="95"/>
      <c r="R104" s="95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77"/>
      <c r="C106" s="78"/>
      <c r="D106" s="89"/>
      <c r="E106" s="89"/>
      <c r="F106" s="77"/>
      <c r="G106" s="78"/>
      <c r="H106" s="77" t="s">
        <v>110</v>
      </c>
      <c r="I106" s="90"/>
      <c r="J106" s="90"/>
      <c r="K106" s="90"/>
      <c r="N106" s="32"/>
      <c r="O106" s="77"/>
      <c r="P106" s="78"/>
      <c r="Q106" s="89"/>
      <c r="R106" s="89"/>
      <c r="S106" s="77" t="s">
        <v>111</v>
      </c>
      <c r="T106" s="90"/>
    </row>
    <row r="107" spans="1:20" x14ac:dyDescent="0.35">
      <c r="A107" s="33"/>
      <c r="B107" s="89" t="s">
        <v>112</v>
      </c>
      <c r="C107" s="89"/>
      <c r="D107" s="79" t="s">
        <v>117</v>
      </c>
      <c r="E107" s="80"/>
      <c r="F107" s="89" t="s">
        <v>113</v>
      </c>
      <c r="G107" s="89"/>
      <c r="H107" s="91" t="s">
        <v>3</v>
      </c>
      <c r="I107" s="92"/>
      <c r="J107" s="92"/>
      <c r="K107" s="92"/>
      <c r="N107" s="33"/>
      <c r="O107" s="79" t="s">
        <v>114</v>
      </c>
      <c r="P107" s="80"/>
      <c r="Q107" s="79" t="s">
        <v>115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109</v>
      </c>
      <c r="I108" s="92"/>
      <c r="J108" s="93" t="s">
        <v>113</v>
      </c>
      <c r="K108" s="94"/>
      <c r="N108" s="34" t="s">
        <v>0</v>
      </c>
      <c r="O108" s="81"/>
      <c r="P108" s="82"/>
      <c r="Q108" s="81"/>
      <c r="R108" s="82"/>
      <c r="S108" s="93" t="s">
        <v>116</v>
      </c>
      <c r="T108" s="94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267740.59999999998</v>
      </c>
      <c r="C110" s="42">
        <f t="shared" si="74"/>
        <v>953244.47887792776</v>
      </c>
      <c r="D110" s="42">
        <f t="shared" si="74"/>
        <v>294777.38</v>
      </c>
      <c r="E110" s="42">
        <f t="shared" si="74"/>
        <v>1048031.8357916427</v>
      </c>
      <c r="F110" s="42">
        <f t="shared" si="74"/>
        <v>226883.09</v>
      </c>
      <c r="G110" s="42">
        <f t="shared" si="74"/>
        <v>816686.37148460711</v>
      </c>
      <c r="H110" s="65">
        <f t="shared" ref="H110:H155" si="75">IFERROR(B110/D110*100-100,"0.00")</f>
        <v>-9.1719317133492524</v>
      </c>
      <c r="I110" s="65">
        <f t="shared" ref="I110:I155" si="76">IFERROR(C110/E110*100-100,"0.00")</f>
        <v>-9.0443203800308396</v>
      </c>
      <c r="J110" s="65">
        <f t="shared" ref="J110:J155" si="77">IFERROR(B110/F110*100-100,"0.00")</f>
        <v>18.008177691867644</v>
      </c>
      <c r="K110" s="65">
        <f t="shared" ref="K110:K155" si="78">IFERROR(C110/G110*100-100,"0.00")</f>
        <v>16.720997455250725</v>
      </c>
      <c r="L110" s="42"/>
      <c r="M110" s="42"/>
      <c r="N110" s="41" t="s">
        <v>91</v>
      </c>
      <c r="O110" s="42">
        <f t="shared" ref="O110:R110" si="79">O111+O114+O115+O135+O145+O148+O163+O166+O167+O181+O196+O201</f>
        <v>1451507.0399999996</v>
      </c>
      <c r="P110" s="42">
        <f t="shared" si="79"/>
        <v>5146290.5287043778</v>
      </c>
      <c r="Q110" s="42">
        <f t="shared" si="79"/>
        <v>1269110.6400000001</v>
      </c>
      <c r="R110" s="42">
        <f t="shared" si="79"/>
        <v>4562996.4214834291</v>
      </c>
      <c r="S110" s="65">
        <f t="shared" ref="S110:S128" si="80">IFERROR(O110/Q110*100-100,"0.00")</f>
        <v>14.371985723797835</v>
      </c>
      <c r="T110" s="65">
        <f t="shared" ref="T110:T128" si="81">IFERROR(P110/R110*100-100,"0.00")</f>
        <v>12.783137511892235</v>
      </c>
    </row>
    <row r="111" spans="1:20" ht="35.5" x14ac:dyDescent="0.4">
      <c r="A111" s="43" t="s">
        <v>14</v>
      </c>
      <c r="B111" s="44">
        <f t="shared" ref="B111:G111" si="82">SUM(B112:B113)</f>
        <v>0</v>
      </c>
      <c r="C111" s="44">
        <f t="shared" si="82"/>
        <v>0</v>
      </c>
      <c r="D111" s="44">
        <f t="shared" si="82"/>
        <v>0</v>
      </c>
      <c r="E111" s="44">
        <f t="shared" si="82"/>
        <v>0</v>
      </c>
      <c r="F111" s="44">
        <f t="shared" si="82"/>
        <v>0</v>
      </c>
      <c r="G111" s="44">
        <f t="shared" si="82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3">SUM(O112:O113)</f>
        <v>0</v>
      </c>
      <c r="P111" s="44">
        <f t="shared" si="83"/>
        <v>0</v>
      </c>
      <c r="Q111" s="44">
        <f t="shared" si="83"/>
        <v>0</v>
      </c>
      <c r="R111" s="44">
        <f t="shared" si="83"/>
        <v>0</v>
      </c>
      <c r="S111" s="65" t="str">
        <f t="shared" si="80"/>
        <v>0.00</v>
      </c>
      <c r="T111" s="65" t="str">
        <f t="shared" si="81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80"/>
        <v>0.00</v>
      </c>
      <c r="T112" s="65" t="str">
        <f t="shared" si="81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80"/>
        <v>0.00</v>
      </c>
      <c r="T113" s="65" t="str">
        <f t="shared" si="81"/>
        <v>0.00</v>
      </c>
    </row>
    <row r="114" spans="1:20" ht="35.5" x14ac:dyDescent="0.4">
      <c r="A114" s="43" t="s">
        <v>17</v>
      </c>
      <c r="B114" s="44">
        <v>833.16</v>
      </c>
      <c r="C114" s="44">
        <v>2966.3401861941002</v>
      </c>
      <c r="D114" s="44">
        <v>817.49</v>
      </c>
      <c r="E114" s="44">
        <v>2906.4634861941004</v>
      </c>
      <c r="F114" s="44">
        <v>759.87</v>
      </c>
      <c r="G114" s="44">
        <v>2735.2389199999998</v>
      </c>
      <c r="H114" s="65">
        <f t="shared" si="75"/>
        <v>1.9168430194864641</v>
      </c>
      <c r="I114" s="65">
        <f t="shared" si="76"/>
        <v>2.0601222167220783</v>
      </c>
      <c r="J114" s="65">
        <f t="shared" si="77"/>
        <v>9.6450708673852006</v>
      </c>
      <c r="K114" s="65">
        <f t="shared" si="78"/>
        <v>8.4490339949572046</v>
      </c>
      <c r="N114" s="43" t="s">
        <v>17</v>
      </c>
      <c r="O114" s="44">
        <v>6106.47</v>
      </c>
      <c r="P114" s="44">
        <v>21650.3656169022</v>
      </c>
      <c r="Q114" s="44">
        <v>4075.32</v>
      </c>
      <c r="R114" s="44">
        <v>14652.529062799998</v>
      </c>
      <c r="S114" s="65">
        <f t="shared" si="80"/>
        <v>49.840257942934528</v>
      </c>
      <c r="T114" s="65">
        <f t="shared" si="81"/>
        <v>47.758557748698735</v>
      </c>
    </row>
    <row r="115" spans="1:20" ht="18" x14ac:dyDescent="0.4">
      <c r="A115" s="43" t="s">
        <v>18</v>
      </c>
      <c r="B115" s="44">
        <f t="shared" ref="B115:G115" si="84">B116+B120+B124+B128+B132+B133+B134</f>
        <v>105064.55</v>
      </c>
      <c r="C115" s="44">
        <f t="shared" si="84"/>
        <v>374064.31137091259</v>
      </c>
      <c r="D115" s="44">
        <f t="shared" si="84"/>
        <v>122366.97</v>
      </c>
      <c r="E115" s="44">
        <f t="shared" si="84"/>
        <v>435055.32722730283</v>
      </c>
      <c r="F115" s="44">
        <f t="shared" si="84"/>
        <v>101067.97</v>
      </c>
      <c r="G115" s="44">
        <f t="shared" si="84"/>
        <v>363803.36443315604</v>
      </c>
      <c r="H115" s="65">
        <f t="shared" si="75"/>
        <v>-14.139779713430841</v>
      </c>
      <c r="I115" s="65">
        <f t="shared" si="76"/>
        <v>-14.019140104569814</v>
      </c>
      <c r="J115" s="65">
        <f t="shared" si="77"/>
        <v>3.9543487417428054</v>
      </c>
      <c r="K115" s="65">
        <f t="shared" si="78"/>
        <v>2.8204651031042971</v>
      </c>
      <c r="L115" s="44"/>
      <c r="M115" s="44"/>
      <c r="N115" s="43" t="s">
        <v>18</v>
      </c>
      <c r="O115" s="44">
        <f t="shared" ref="O115:R115" si="85">O116+O120+O124+O128+O132+O133+O134</f>
        <v>590174.6399999999</v>
      </c>
      <c r="P115" s="44">
        <f t="shared" si="85"/>
        <v>2092452.9505453643</v>
      </c>
      <c r="Q115" s="44">
        <f t="shared" si="85"/>
        <v>547157.49</v>
      </c>
      <c r="R115" s="44">
        <f t="shared" si="85"/>
        <v>1967265.5952831237</v>
      </c>
      <c r="S115" s="65">
        <f t="shared" si="80"/>
        <v>7.8619320371543893</v>
      </c>
      <c r="T115" s="65">
        <f t="shared" si="81"/>
        <v>6.3635207956871795</v>
      </c>
    </row>
    <row r="116" spans="1:20" x14ac:dyDescent="0.35">
      <c r="A116" s="47" t="s">
        <v>19</v>
      </c>
      <c r="B116" s="48">
        <f t="shared" ref="B116:G116" si="86">SUM(B117:B119)</f>
        <v>55011.040000000001</v>
      </c>
      <c r="C116" s="48">
        <f t="shared" si="86"/>
        <v>195857.35776196109</v>
      </c>
      <c r="D116" s="48">
        <f t="shared" si="86"/>
        <v>66046.740000000005</v>
      </c>
      <c r="E116" s="48">
        <f t="shared" si="86"/>
        <v>234818.14189208829</v>
      </c>
      <c r="F116" s="48">
        <f t="shared" si="86"/>
        <v>46569.85</v>
      </c>
      <c r="G116" s="48">
        <f t="shared" si="86"/>
        <v>167632.42673193876</v>
      </c>
      <c r="H116" s="65">
        <f t="shared" si="75"/>
        <v>-16.70892461914093</v>
      </c>
      <c r="I116" s="65">
        <f t="shared" si="76"/>
        <v>-16.591896953188481</v>
      </c>
      <c r="J116" s="65">
        <f t="shared" si="77"/>
        <v>18.1258689903446</v>
      </c>
      <c r="K116" s="65">
        <f t="shared" si="78"/>
        <v>16.837393325550835</v>
      </c>
      <c r="L116" s="48"/>
      <c r="M116" s="48"/>
      <c r="N116" s="47" t="s">
        <v>19</v>
      </c>
      <c r="O116" s="48">
        <f t="shared" ref="O116:R116" si="87">SUM(O117:O119)</f>
        <v>294468.75</v>
      </c>
      <c r="P116" s="48">
        <f t="shared" si="87"/>
        <v>1044033.3585364115</v>
      </c>
      <c r="Q116" s="48">
        <f t="shared" si="87"/>
        <v>281361.18</v>
      </c>
      <c r="R116" s="48">
        <f t="shared" si="87"/>
        <v>1011613.9658332651</v>
      </c>
      <c r="S116" s="65">
        <f t="shared" si="80"/>
        <v>4.6586277467275465</v>
      </c>
      <c r="T116" s="65">
        <f t="shared" si="81"/>
        <v>3.2047197644649685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80"/>
        <v>0.00</v>
      </c>
      <c r="T117" s="65" t="str">
        <f t="shared" si="81"/>
        <v>0.00</v>
      </c>
    </row>
    <row r="118" spans="1:20" x14ac:dyDescent="0.35">
      <c r="A118" s="49" t="s">
        <v>21</v>
      </c>
      <c r="B118" s="50">
        <v>49415.55</v>
      </c>
      <c r="C118" s="50">
        <v>175935.5747211139</v>
      </c>
      <c r="D118" s="50">
        <v>59619.32</v>
      </c>
      <c r="E118" s="50">
        <v>211966.5401488154</v>
      </c>
      <c r="F118" s="50">
        <v>42121.99</v>
      </c>
      <c r="G118" s="50">
        <v>151621.942550426</v>
      </c>
      <c r="H118" s="65">
        <f t="shared" si="75"/>
        <v>-17.114871487967321</v>
      </c>
      <c r="I118" s="65">
        <f t="shared" si="76"/>
        <v>-16.998421261395904</v>
      </c>
      <c r="J118" s="65">
        <f t="shared" si="77"/>
        <v>17.315326270197602</v>
      </c>
      <c r="K118" s="65">
        <f t="shared" si="78"/>
        <v>16.035694940791132</v>
      </c>
      <c r="N118" s="49" t="s">
        <v>21</v>
      </c>
      <c r="O118" s="50">
        <v>269727.17</v>
      </c>
      <c r="P118" s="50">
        <v>956312.55049593339</v>
      </c>
      <c r="Q118" s="50">
        <v>262821.73</v>
      </c>
      <c r="R118" s="50">
        <v>944956.6916819748</v>
      </c>
      <c r="S118" s="65">
        <f t="shared" si="80"/>
        <v>2.6274235391419154</v>
      </c>
      <c r="T118" s="65">
        <f t="shared" si="81"/>
        <v>1.2017332554940481</v>
      </c>
    </row>
    <row r="119" spans="1:20" x14ac:dyDescent="0.35">
      <c r="A119" s="49" t="s">
        <v>22</v>
      </c>
      <c r="B119" s="50">
        <v>5595.49</v>
      </c>
      <c r="C119" s="50">
        <v>19921.7830408472</v>
      </c>
      <c r="D119" s="50">
        <v>6427.42</v>
      </c>
      <c r="E119" s="50">
        <v>22851.601743272877</v>
      </c>
      <c r="F119" s="50">
        <v>4447.8599999999997</v>
      </c>
      <c r="G119" s="50">
        <v>16010.48418151276</v>
      </c>
      <c r="H119" s="65">
        <f t="shared" si="75"/>
        <v>-12.943451649339863</v>
      </c>
      <c r="I119" s="65">
        <f t="shared" si="76"/>
        <v>-12.821064953524157</v>
      </c>
      <c r="J119" s="65">
        <f t="shared" si="77"/>
        <v>25.801846281132953</v>
      </c>
      <c r="K119" s="65">
        <f t="shared" si="78"/>
        <v>24.429610091684808</v>
      </c>
      <c r="N119" s="49" t="s">
        <v>22</v>
      </c>
      <c r="O119" s="50">
        <v>24741.58</v>
      </c>
      <c r="P119" s="50">
        <v>87720.808040478121</v>
      </c>
      <c r="Q119" s="50">
        <v>18539.45</v>
      </c>
      <c r="R119" s="50">
        <v>66657.274151290272</v>
      </c>
      <c r="S119" s="65">
        <f t="shared" si="80"/>
        <v>33.453689294989886</v>
      </c>
      <c r="T119" s="65">
        <f t="shared" si="81"/>
        <v>31.599752851249974</v>
      </c>
    </row>
    <row r="120" spans="1:20" x14ac:dyDescent="0.35">
      <c r="A120" s="47" t="s">
        <v>23</v>
      </c>
      <c r="B120" s="48">
        <f t="shared" ref="B120:G120" si="88">SUM(B121:B123)</f>
        <v>47274.3</v>
      </c>
      <c r="C120" s="48">
        <f t="shared" si="88"/>
        <v>168312.03358835349</v>
      </c>
      <c r="D120" s="48">
        <f t="shared" si="88"/>
        <v>47490.94</v>
      </c>
      <c r="E120" s="48">
        <f t="shared" si="88"/>
        <v>168846.11218767505</v>
      </c>
      <c r="F120" s="48">
        <f t="shared" si="88"/>
        <v>47806.840000000004</v>
      </c>
      <c r="G120" s="48">
        <f t="shared" si="88"/>
        <v>172085.06275115706</v>
      </c>
      <c r="H120" s="65">
        <f t="shared" si="75"/>
        <v>-0.45617121918411385</v>
      </c>
      <c r="I120" s="65">
        <f t="shared" si="76"/>
        <v>-0.31631086579471912</v>
      </c>
      <c r="J120" s="65">
        <f t="shared" si="77"/>
        <v>-1.1139410176451747</v>
      </c>
      <c r="K120" s="65">
        <f t="shared" si="78"/>
        <v>-2.1925372850399896</v>
      </c>
      <c r="L120" s="48"/>
      <c r="M120" s="48"/>
      <c r="N120" s="47" t="s">
        <v>23</v>
      </c>
      <c r="O120" s="48">
        <f t="shared" ref="O120:R120" si="89">SUM(O121:O123)</f>
        <v>251036.62</v>
      </c>
      <c r="P120" s="48">
        <f t="shared" si="89"/>
        <v>890045.56392520433</v>
      </c>
      <c r="Q120" s="48">
        <f t="shared" si="89"/>
        <v>235231.47999999998</v>
      </c>
      <c r="R120" s="48">
        <f t="shared" si="89"/>
        <v>845757.94815907371</v>
      </c>
      <c r="S120" s="65">
        <f t="shared" si="80"/>
        <v>6.7189731578443599</v>
      </c>
      <c r="T120" s="65">
        <f t="shared" si="81"/>
        <v>5.2364409772949472</v>
      </c>
    </row>
    <row r="121" spans="1:20" x14ac:dyDescent="0.35">
      <c r="A121" s="49" t="s">
        <v>20</v>
      </c>
      <c r="B121" s="50">
        <v>34012.949999999997</v>
      </c>
      <c r="C121" s="50">
        <v>121097.27446959809</v>
      </c>
      <c r="D121" s="50">
        <v>34089.629999999997</v>
      </c>
      <c r="E121" s="50">
        <v>121199.99640113809</v>
      </c>
      <c r="F121" s="50">
        <v>36097.79</v>
      </c>
      <c r="G121" s="50">
        <v>129937.2720675056</v>
      </c>
      <c r="H121" s="65">
        <f t="shared" si="75"/>
        <v>-0.22493643961522025</v>
      </c>
      <c r="I121" s="65">
        <f t="shared" si="76"/>
        <v>-8.475407144405267E-2</v>
      </c>
      <c r="J121" s="65">
        <f t="shared" si="77"/>
        <v>-5.7755336268508444</v>
      </c>
      <c r="K121" s="65">
        <f t="shared" si="78"/>
        <v>-6.8032808887313792</v>
      </c>
      <c r="N121" s="49" t="s">
        <v>20</v>
      </c>
      <c r="O121" s="50">
        <v>183997.19</v>
      </c>
      <c r="P121" s="50">
        <v>652358.53334375645</v>
      </c>
      <c r="Q121" s="50">
        <v>176928.12</v>
      </c>
      <c r="R121" s="50">
        <v>636132.38141710323</v>
      </c>
      <c r="S121" s="65">
        <f t="shared" si="80"/>
        <v>3.9954474167249572</v>
      </c>
      <c r="T121" s="65">
        <f t="shared" si="81"/>
        <v>2.5507508186435075</v>
      </c>
    </row>
    <row r="122" spans="1:20" x14ac:dyDescent="0.35">
      <c r="A122" s="49" t="s">
        <v>21</v>
      </c>
      <c r="B122" s="50">
        <v>982.76</v>
      </c>
      <c r="C122" s="50">
        <v>3498.9382909291221</v>
      </c>
      <c r="D122" s="50">
        <v>1060.23</v>
      </c>
      <c r="E122" s="50">
        <v>3769.4531299123491</v>
      </c>
      <c r="F122" s="50">
        <v>542.33000000000004</v>
      </c>
      <c r="G122" s="50">
        <v>1952.1670642063812</v>
      </c>
      <c r="H122" s="65">
        <f t="shared" si="75"/>
        <v>-7.3069051054959715</v>
      </c>
      <c r="I122" s="65">
        <f t="shared" si="76"/>
        <v>-7.1765009315692794</v>
      </c>
      <c r="J122" s="65">
        <f t="shared" si="77"/>
        <v>81.210701971124564</v>
      </c>
      <c r="K122" s="65">
        <f t="shared" si="78"/>
        <v>79.233547941838339</v>
      </c>
      <c r="N122" s="49" t="s">
        <v>21</v>
      </c>
      <c r="O122" s="50">
        <v>4934.1000000000004</v>
      </c>
      <c r="P122" s="50">
        <v>17493.75050039895</v>
      </c>
      <c r="Q122" s="50">
        <v>3399.5</v>
      </c>
      <c r="R122" s="50">
        <v>12222.658039366735</v>
      </c>
      <c r="S122" s="65">
        <f t="shared" si="80"/>
        <v>45.141932637152536</v>
      </c>
      <c r="T122" s="65">
        <f t="shared" si="81"/>
        <v>43.125582373777291</v>
      </c>
    </row>
    <row r="123" spans="1:20" x14ac:dyDescent="0.35">
      <c r="A123" s="49" t="s">
        <v>22</v>
      </c>
      <c r="B123" s="50">
        <v>12278.59</v>
      </c>
      <c r="C123" s="50">
        <v>43715.820827826275</v>
      </c>
      <c r="D123" s="50">
        <v>12341.08</v>
      </c>
      <c r="E123" s="50">
        <v>43876.66265662462</v>
      </c>
      <c r="F123" s="50">
        <v>11166.72</v>
      </c>
      <c r="G123" s="50">
        <v>40195.623619445068</v>
      </c>
      <c r="H123" s="65">
        <f t="shared" si="75"/>
        <v>-0.50635762834370723</v>
      </c>
      <c r="I123" s="65">
        <f t="shared" si="76"/>
        <v>-0.36657717123354416</v>
      </c>
      <c r="J123" s="65">
        <f t="shared" si="77"/>
        <v>9.9569972203117771</v>
      </c>
      <c r="K123" s="65">
        <f t="shared" si="78"/>
        <v>8.7576628782001933</v>
      </c>
      <c r="N123" s="49" t="s">
        <v>22</v>
      </c>
      <c r="O123" s="50">
        <v>62105.33</v>
      </c>
      <c r="P123" s="50">
        <v>220193.28008104896</v>
      </c>
      <c r="Q123" s="50">
        <v>54903.86</v>
      </c>
      <c r="R123" s="50">
        <v>197402.90870260372</v>
      </c>
      <c r="S123" s="65">
        <f t="shared" si="80"/>
        <v>13.116509476747183</v>
      </c>
      <c r="T123" s="65">
        <f t="shared" si="81"/>
        <v>11.545104136626463</v>
      </c>
    </row>
    <row r="124" spans="1:20" x14ac:dyDescent="0.35">
      <c r="A124" s="47" t="s">
        <v>24</v>
      </c>
      <c r="B124" s="48">
        <f t="shared" ref="B124:G124" si="90">SUM(B125:B127)</f>
        <v>2138.61</v>
      </c>
      <c r="C124" s="48">
        <f t="shared" si="90"/>
        <v>7614.1719952679841</v>
      </c>
      <c r="D124" s="48">
        <f t="shared" si="90"/>
        <v>3552.56</v>
      </c>
      <c r="E124" s="48">
        <f t="shared" si="90"/>
        <v>12630.528154225129</v>
      </c>
      <c r="F124" s="48">
        <f t="shared" si="90"/>
        <v>3724.36</v>
      </c>
      <c r="G124" s="48">
        <f t="shared" si="90"/>
        <v>13406.170663463077</v>
      </c>
      <c r="H124" s="65">
        <f t="shared" si="75"/>
        <v>-39.800875988019904</v>
      </c>
      <c r="I124" s="65">
        <f t="shared" si="76"/>
        <v>-39.716123488304703</v>
      </c>
      <c r="J124" s="65">
        <f t="shared" si="77"/>
        <v>-42.577785176513551</v>
      </c>
      <c r="K124" s="65">
        <f t="shared" si="78"/>
        <v>-43.203975345327329</v>
      </c>
      <c r="L124" s="48"/>
      <c r="M124" s="48"/>
      <c r="N124" s="47" t="s">
        <v>24</v>
      </c>
      <c r="O124" s="48">
        <f t="shared" ref="O124:R124" si="91">SUM(O125:O127)</f>
        <v>16562.32</v>
      </c>
      <c r="P124" s="48">
        <f t="shared" si="91"/>
        <v>58721.384489229313</v>
      </c>
      <c r="Q124" s="48">
        <f t="shared" si="91"/>
        <v>13710.45</v>
      </c>
      <c r="R124" s="48">
        <f t="shared" si="91"/>
        <v>49294.954940339667</v>
      </c>
      <c r="S124" s="65">
        <f t="shared" si="80"/>
        <v>20.800703113318676</v>
      </c>
      <c r="T124" s="65">
        <f t="shared" si="81"/>
        <v>19.122503632061736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80"/>
        <v>0.00</v>
      </c>
      <c r="T125" s="65" t="str">
        <f t="shared" si="81"/>
        <v>0.00</v>
      </c>
    </row>
    <row r="126" spans="1:20" x14ac:dyDescent="0.35">
      <c r="A126" s="49" t="s">
        <v>26</v>
      </c>
      <c r="B126" s="50">
        <v>294.35000000000002</v>
      </c>
      <c r="C126" s="50">
        <v>1047.9850588209067</v>
      </c>
      <c r="D126" s="50">
        <v>331.35</v>
      </c>
      <c r="E126" s="50">
        <v>1178.0622667434991</v>
      </c>
      <c r="F126" s="50">
        <v>206.29</v>
      </c>
      <c r="G126" s="50">
        <v>742.55627579385691</v>
      </c>
      <c r="H126" s="65">
        <f t="shared" si="75"/>
        <v>-11.16644031990343</v>
      </c>
      <c r="I126" s="65">
        <f t="shared" si="76"/>
        <v>-11.041624164923221</v>
      </c>
      <c r="J126" s="65">
        <f t="shared" si="77"/>
        <v>42.68747879199185</v>
      </c>
      <c r="K126" s="65">
        <f t="shared" si="78"/>
        <v>41.132072138306285</v>
      </c>
      <c r="N126" s="49" t="s">
        <v>26</v>
      </c>
      <c r="O126" s="50">
        <v>1547.4</v>
      </c>
      <c r="P126" s="50">
        <v>5486.2753437257397</v>
      </c>
      <c r="Q126" s="50">
        <v>829.66</v>
      </c>
      <c r="R126" s="50">
        <v>2982.9983617887929</v>
      </c>
      <c r="S126" s="65">
        <f t="shared" si="80"/>
        <v>86.510136682496466</v>
      </c>
      <c r="T126" s="65">
        <f t="shared" si="81"/>
        <v>83.918148062133866</v>
      </c>
    </row>
    <row r="127" spans="1:20" x14ac:dyDescent="0.35">
      <c r="A127" s="49" t="s">
        <v>27</v>
      </c>
      <c r="B127" s="50">
        <v>1844.26</v>
      </c>
      <c r="C127" s="50">
        <v>6566.1869364470776</v>
      </c>
      <c r="D127" s="50">
        <v>3221.21</v>
      </c>
      <c r="E127" s="50">
        <v>11452.46588748163</v>
      </c>
      <c r="F127" s="50">
        <v>3518.07</v>
      </c>
      <c r="G127" s="50">
        <v>12663.61438766922</v>
      </c>
      <c r="H127" s="65">
        <f t="shared" si="75"/>
        <v>-42.746359287348547</v>
      </c>
      <c r="I127" s="65">
        <f t="shared" si="76"/>
        <v>-42.665736785783473</v>
      </c>
      <c r="J127" s="65">
        <f t="shared" si="77"/>
        <v>-47.577506985364138</v>
      </c>
      <c r="K127" s="65">
        <f t="shared" si="78"/>
        <v>-48.14918762181604</v>
      </c>
      <c r="N127" s="49" t="s">
        <v>27</v>
      </c>
      <c r="O127" s="50">
        <v>15014.92</v>
      </c>
      <c r="P127" s="50">
        <v>53235.109145503571</v>
      </c>
      <c r="Q127" s="50">
        <v>12880.79</v>
      </c>
      <c r="R127" s="50">
        <v>46311.956578550875</v>
      </c>
      <c r="S127" s="65">
        <f t="shared" si="80"/>
        <v>16.568316073781176</v>
      </c>
      <c r="T127" s="65">
        <f t="shared" si="81"/>
        <v>14.948952880473016</v>
      </c>
    </row>
    <row r="128" spans="1:20" x14ac:dyDescent="0.35">
      <c r="A128" s="47" t="s">
        <v>28</v>
      </c>
      <c r="B128" s="48">
        <f t="shared" ref="B128:G128" si="92">SUM(B129:B131)</f>
        <v>0</v>
      </c>
      <c r="C128" s="48">
        <f t="shared" si="92"/>
        <v>0</v>
      </c>
      <c r="D128" s="48">
        <f t="shared" si="92"/>
        <v>0</v>
      </c>
      <c r="E128" s="48">
        <f t="shared" si="92"/>
        <v>0</v>
      </c>
      <c r="F128" s="48">
        <f t="shared" si="92"/>
        <v>0</v>
      </c>
      <c r="G128" s="48">
        <f t="shared" si="92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93">SUM(O129:O131)</f>
        <v>0</v>
      </c>
      <c r="P128" s="48">
        <f t="shared" si="93"/>
        <v>0</v>
      </c>
      <c r="Q128" s="48">
        <f t="shared" si="93"/>
        <v>0</v>
      </c>
      <c r="R128" s="48">
        <f t="shared" si="93"/>
        <v>0</v>
      </c>
      <c r="S128" s="65" t="str">
        <f t="shared" si="80"/>
        <v>0.00</v>
      </c>
      <c r="T128" s="65" t="str">
        <f t="shared" si="81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94">IFERROR(O129/Q129*100-100,"0.00")</f>
        <v>0.00</v>
      </c>
      <c r="T129" s="65" t="str">
        <f t="shared" si="94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94"/>
        <v>0.00</v>
      </c>
      <c r="T130" s="65" t="str">
        <f t="shared" si="94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94"/>
        <v>0.00</v>
      </c>
      <c r="T131" s="65" t="str">
        <f t="shared" si="94"/>
        <v>0.00</v>
      </c>
    </row>
    <row r="132" spans="1:20" x14ac:dyDescent="0.35">
      <c r="A132" s="47" t="s">
        <v>32</v>
      </c>
      <c r="B132" s="48">
        <v>640.6</v>
      </c>
      <c r="C132" s="48">
        <v>2280.748025329995</v>
      </c>
      <c r="D132" s="48">
        <v>5276.73</v>
      </c>
      <c r="E132" s="48">
        <v>18760.544993314339</v>
      </c>
      <c r="F132" s="48">
        <v>2966.92</v>
      </c>
      <c r="G132" s="48">
        <v>10679.70428659712</v>
      </c>
      <c r="H132" s="65">
        <f t="shared" si="75"/>
        <v>-87.859905661271284</v>
      </c>
      <c r="I132" s="65">
        <f t="shared" si="76"/>
        <v>-87.842847709686566</v>
      </c>
      <c r="J132" s="65">
        <f t="shared" si="77"/>
        <v>-78.408585334286059</v>
      </c>
      <c r="K132" s="65">
        <f t="shared" si="78"/>
        <v>-78.644090097210821</v>
      </c>
      <c r="N132" s="47" t="s">
        <v>32</v>
      </c>
      <c r="O132" s="48">
        <v>28106.95</v>
      </c>
      <c r="P132" s="48">
        <v>99652.643594519046</v>
      </c>
      <c r="Q132" s="48">
        <v>16854.38</v>
      </c>
      <c r="R132" s="48">
        <v>60598.726350445242</v>
      </c>
      <c r="S132" s="65">
        <f t="shared" ref="S132" si="95">IFERROR(O132/Q132*100-100,"0.00")</f>
        <v>66.763476318915309</v>
      </c>
      <c r="T132" s="65">
        <f t="shared" ref="T132" si="96">IFERROR(P132/R132*100-100,"0.00")</f>
        <v>64.44676249171178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97">IFERROR(O133/Q133*100-100,"0.00")</f>
        <v>0.00</v>
      </c>
      <c r="T133" s="65" t="str">
        <f t="shared" ref="T133" si="98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99">IFERROR(O134/Q134*100-100,"0.00")</f>
        <v>0.00</v>
      </c>
      <c r="T134" s="65" t="str">
        <f t="shared" si="99"/>
        <v>0.00</v>
      </c>
    </row>
    <row r="135" spans="1:20" ht="18" x14ac:dyDescent="0.4">
      <c r="A135" s="43" t="s">
        <v>35</v>
      </c>
      <c r="B135" s="44">
        <f t="shared" ref="B135:G135" si="100">B136+B139</f>
        <v>74116.84</v>
      </c>
      <c r="C135" s="44">
        <f t="shared" si="100"/>
        <v>263880.27968349372</v>
      </c>
      <c r="D135" s="44">
        <f t="shared" si="100"/>
        <v>75389.88</v>
      </c>
      <c r="E135" s="44">
        <f t="shared" si="100"/>
        <v>268036.14459465991</v>
      </c>
      <c r="F135" s="44">
        <f t="shared" si="100"/>
        <v>51918.03</v>
      </c>
      <c r="G135" s="44">
        <f t="shared" si="100"/>
        <v>186883.6860061</v>
      </c>
      <c r="H135" s="65">
        <f t="shared" si="75"/>
        <v>-1.6886086037011978</v>
      </c>
      <c r="I135" s="65">
        <f t="shared" si="76"/>
        <v>-1.5504867514979992</v>
      </c>
      <c r="J135" s="65">
        <f t="shared" si="77"/>
        <v>42.757419724900956</v>
      </c>
      <c r="K135" s="65">
        <f t="shared" si="78"/>
        <v>41.200275595420607</v>
      </c>
      <c r="L135" s="44"/>
      <c r="M135" s="44"/>
      <c r="N135" s="43" t="s">
        <v>35</v>
      </c>
      <c r="O135" s="44">
        <f t="shared" ref="O135:R135" si="101">O136+O139</f>
        <v>419347</v>
      </c>
      <c r="P135" s="44">
        <f t="shared" si="101"/>
        <v>1486786.8572120701</v>
      </c>
      <c r="Q135" s="44">
        <f t="shared" si="101"/>
        <v>266367.39</v>
      </c>
      <c r="R135" s="44">
        <f t="shared" si="101"/>
        <v>957704.86307704775</v>
      </c>
      <c r="S135" s="65">
        <f t="shared" si="99"/>
        <v>57.431808751063699</v>
      </c>
      <c r="T135" s="65">
        <f t="shared" si="99"/>
        <v>55.244785166393939</v>
      </c>
    </row>
    <row r="136" spans="1:20" x14ac:dyDescent="0.35">
      <c r="A136" s="47" t="s">
        <v>36</v>
      </c>
      <c r="B136" s="48">
        <f t="shared" ref="B136:G136" si="102">SUM(B137:B138)</f>
        <v>349.48</v>
      </c>
      <c r="C136" s="48">
        <f t="shared" si="102"/>
        <v>1244.2673170187002</v>
      </c>
      <c r="D136" s="48">
        <f t="shared" si="102"/>
        <v>368.55</v>
      </c>
      <c r="E136" s="48">
        <f t="shared" si="102"/>
        <v>1310.3268051434638</v>
      </c>
      <c r="F136" s="48">
        <f t="shared" si="102"/>
        <v>479.97</v>
      </c>
      <c r="G136" s="48">
        <f t="shared" si="102"/>
        <v>1727.6940406800002</v>
      </c>
      <c r="H136" s="65">
        <f t="shared" si="75"/>
        <v>-5.1743318409985051</v>
      </c>
      <c r="I136" s="65">
        <f t="shared" si="76"/>
        <v>-5.0414513284364233</v>
      </c>
      <c r="J136" s="65">
        <f t="shared" si="77"/>
        <v>-27.187115861408003</v>
      </c>
      <c r="K136" s="65">
        <f t="shared" si="78"/>
        <v>-27.981037861948579</v>
      </c>
      <c r="L136" s="48"/>
      <c r="M136" s="48"/>
      <c r="N136" s="47" t="s">
        <v>36</v>
      </c>
      <c r="O136" s="48">
        <f t="shared" ref="O136:R136" si="103">SUM(O137:O138)</f>
        <v>1848.18</v>
      </c>
      <c r="P136" s="48">
        <f t="shared" si="103"/>
        <v>6552.682919964268</v>
      </c>
      <c r="Q136" s="48">
        <f t="shared" si="103"/>
        <v>2268.63</v>
      </c>
      <c r="R136" s="48">
        <f t="shared" si="103"/>
        <v>8156.6879914297979</v>
      </c>
      <c r="S136" s="65">
        <f t="shared" si="99"/>
        <v>-18.533211674005898</v>
      </c>
      <c r="T136" s="65">
        <f t="shared" si="99"/>
        <v>-19.664906554607114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99"/>
        <v>0.00</v>
      </c>
      <c r="T137" s="65" t="str">
        <f t="shared" si="99"/>
        <v>0.00</v>
      </c>
    </row>
    <row r="138" spans="1:20" x14ac:dyDescent="0.35">
      <c r="A138" s="49" t="s">
        <v>37</v>
      </c>
      <c r="B138" s="50">
        <v>349.48</v>
      </c>
      <c r="C138" s="50">
        <v>1244.2673170187002</v>
      </c>
      <c r="D138" s="50">
        <v>368.55</v>
      </c>
      <c r="E138" s="50">
        <v>1310.3268051434638</v>
      </c>
      <c r="F138" s="50">
        <v>479.97</v>
      </c>
      <c r="G138" s="50">
        <v>1727.6940406800002</v>
      </c>
      <c r="H138" s="65">
        <f t="shared" si="75"/>
        <v>-5.1743318409985051</v>
      </c>
      <c r="I138" s="65">
        <f t="shared" si="76"/>
        <v>-5.0414513284364233</v>
      </c>
      <c r="J138" s="65">
        <f t="shared" si="77"/>
        <v>-27.187115861408003</v>
      </c>
      <c r="K138" s="65">
        <f t="shared" si="78"/>
        <v>-27.981037861948579</v>
      </c>
      <c r="N138" s="49" t="s">
        <v>37</v>
      </c>
      <c r="O138" s="50">
        <v>1848.18</v>
      </c>
      <c r="P138" s="50">
        <v>6552.682919964268</v>
      </c>
      <c r="Q138" s="50">
        <v>2268.63</v>
      </c>
      <c r="R138" s="50">
        <v>8156.6879914297979</v>
      </c>
      <c r="S138" s="65">
        <f t="shared" si="99"/>
        <v>-18.533211674005898</v>
      </c>
      <c r="T138" s="65">
        <f t="shared" si="99"/>
        <v>-19.664906554607114</v>
      </c>
    </row>
    <row r="139" spans="1:20" x14ac:dyDescent="0.35">
      <c r="A139" s="47" t="s">
        <v>38</v>
      </c>
      <c r="B139" s="48">
        <f t="shared" ref="B139:G139" si="104">SUM(B140:B142)</f>
        <v>73767.360000000001</v>
      </c>
      <c r="C139" s="48">
        <f t="shared" si="104"/>
        <v>262636.01236647501</v>
      </c>
      <c r="D139" s="48">
        <f t="shared" si="104"/>
        <v>75021.33</v>
      </c>
      <c r="E139" s="48">
        <f t="shared" si="104"/>
        <v>266725.81778951647</v>
      </c>
      <c r="F139" s="48">
        <f t="shared" si="104"/>
        <v>51438.06</v>
      </c>
      <c r="G139" s="48">
        <f t="shared" si="104"/>
        <v>185155.99196541999</v>
      </c>
      <c r="H139" s="65">
        <f t="shared" si="75"/>
        <v>-1.6714846297712853</v>
      </c>
      <c r="I139" s="65">
        <f t="shared" si="76"/>
        <v>-1.53333691388994</v>
      </c>
      <c r="J139" s="65">
        <f t="shared" si="77"/>
        <v>43.410074174648116</v>
      </c>
      <c r="K139" s="65">
        <f t="shared" si="78"/>
        <v>41.845807731421047</v>
      </c>
      <c r="L139" s="48"/>
      <c r="M139" s="48"/>
      <c r="N139" s="47" t="s">
        <v>38</v>
      </c>
      <c r="O139" s="48">
        <f t="shared" ref="O139:R139" si="105">SUM(O140:O142)</f>
        <v>417498.82</v>
      </c>
      <c r="P139" s="48">
        <f t="shared" si="105"/>
        <v>1480234.1742921059</v>
      </c>
      <c r="Q139" s="48">
        <f t="shared" si="105"/>
        <v>264098.76</v>
      </c>
      <c r="R139" s="48">
        <f t="shared" si="105"/>
        <v>949548.17508561793</v>
      </c>
      <c r="S139" s="65">
        <f t="shared" ref="S139" si="106">IFERROR(O139/Q139*100-100,"0.00")</f>
        <v>58.084354504352831</v>
      </c>
      <c r="T139" s="65">
        <f t="shared" ref="T139" si="107">IFERROR(P139/R139*100-100,"0.00")</f>
        <v>55.888264874885124</v>
      </c>
    </row>
    <row r="140" spans="1:20" x14ac:dyDescent="0.35">
      <c r="A140" s="49" t="s">
        <v>93</v>
      </c>
      <c r="B140" s="50">
        <v>534.46</v>
      </c>
      <c r="C140" s="50">
        <v>1902.8582881499999</v>
      </c>
      <c r="D140" s="50">
        <v>468.02</v>
      </c>
      <c r="E140" s="50">
        <v>1663.9590091346408</v>
      </c>
      <c r="F140" s="50">
        <v>250.29</v>
      </c>
      <c r="G140" s="50">
        <v>900.93296998999995</v>
      </c>
      <c r="H140" s="65">
        <f t="shared" si="75"/>
        <v>14.19597453100296</v>
      </c>
      <c r="I140" s="65">
        <f t="shared" si="76"/>
        <v>14.357281501760141</v>
      </c>
      <c r="J140" s="65">
        <f t="shared" si="77"/>
        <v>113.5362978944425</v>
      </c>
      <c r="K140" s="65">
        <f t="shared" si="78"/>
        <v>111.20975161682907</v>
      </c>
      <c r="N140" s="49" t="s">
        <v>93</v>
      </c>
      <c r="O140" s="50">
        <v>1465.38</v>
      </c>
      <c r="P140" s="50">
        <v>5195.4626234501256</v>
      </c>
      <c r="Q140" s="50">
        <v>1341.17</v>
      </c>
      <c r="R140" s="50">
        <v>4822.0937807766913</v>
      </c>
      <c r="S140" s="65">
        <f t="shared" ref="S140:S149" si="108">IFERROR(O140/Q140*100-100,"0.00")</f>
        <v>9.2613166116152428</v>
      </c>
      <c r="T140" s="65">
        <f t="shared" ref="T140:T149" si="109">IFERROR(P140/R140*100-100,"0.00")</f>
        <v>7.7428780867321905</v>
      </c>
    </row>
    <row r="141" spans="1:20" ht="31" x14ac:dyDescent="0.35">
      <c r="A141" s="49" t="s">
        <v>94</v>
      </c>
      <c r="B141" s="50">
        <v>15073.88</v>
      </c>
      <c r="C141" s="50">
        <v>53667.949946224289</v>
      </c>
      <c r="D141" s="50">
        <v>13773.51</v>
      </c>
      <c r="E141" s="50">
        <v>48969.426681389319</v>
      </c>
      <c r="F141" s="50">
        <v>16770.12</v>
      </c>
      <c r="G141" s="50">
        <v>60365.580795829999</v>
      </c>
      <c r="H141" s="65">
        <f t="shared" si="75"/>
        <v>9.4410938097841353</v>
      </c>
      <c r="I141" s="65">
        <f t="shared" si="76"/>
        <v>9.5948096256161222</v>
      </c>
      <c r="J141" s="65">
        <f t="shared" si="77"/>
        <v>-10.114656305381246</v>
      </c>
      <c r="K141" s="65">
        <f t="shared" si="78"/>
        <v>-11.095115397396086</v>
      </c>
      <c r="N141" s="49" t="s">
        <v>94</v>
      </c>
      <c r="O141" s="50">
        <v>85199.14</v>
      </c>
      <c r="P141" s="50">
        <v>302071.94823829143</v>
      </c>
      <c r="Q141" s="50">
        <v>81739.02</v>
      </c>
      <c r="R141" s="50">
        <v>293886.77107386687</v>
      </c>
      <c r="S141" s="65">
        <f t="shared" si="108"/>
        <v>4.2331312511454229</v>
      </c>
      <c r="T141" s="65">
        <f t="shared" si="109"/>
        <v>2.7851465156174982</v>
      </c>
    </row>
    <row r="142" spans="1:20" x14ac:dyDescent="0.35">
      <c r="A142" s="51" t="s">
        <v>39</v>
      </c>
      <c r="B142" s="52">
        <f t="shared" ref="B142:G142" si="110">SUM(B143:B144)</f>
        <v>58159.020000000004</v>
      </c>
      <c r="C142" s="52">
        <f t="shared" si="110"/>
        <v>207065.20413210071</v>
      </c>
      <c r="D142" s="52">
        <f t="shared" si="110"/>
        <v>60779.8</v>
      </c>
      <c r="E142" s="52">
        <f t="shared" si="110"/>
        <v>216092.43209899249</v>
      </c>
      <c r="F142" s="52">
        <f t="shared" si="110"/>
        <v>34417.65</v>
      </c>
      <c r="G142" s="52">
        <f t="shared" si="110"/>
        <v>123889.47819959999</v>
      </c>
      <c r="H142" s="65">
        <f t="shared" si="75"/>
        <v>-4.3119260017308392</v>
      </c>
      <c r="I142" s="65">
        <f t="shared" si="76"/>
        <v>-4.1774845510352634</v>
      </c>
      <c r="J142" s="65">
        <f t="shared" si="77"/>
        <v>68.98021799861408</v>
      </c>
      <c r="K142" s="65">
        <f t="shared" si="78"/>
        <v>67.137037899614995</v>
      </c>
      <c r="L142" s="52"/>
      <c r="M142" s="52"/>
      <c r="N142" s="51" t="s">
        <v>39</v>
      </c>
      <c r="O142" s="52">
        <f t="shared" ref="O142:R142" si="111">SUM(O143:O144)</f>
        <v>330834.3</v>
      </c>
      <c r="P142" s="52">
        <f t="shared" si="111"/>
        <v>1172966.7634303644</v>
      </c>
      <c r="Q142" s="52">
        <f t="shared" si="111"/>
        <v>181018.57</v>
      </c>
      <c r="R142" s="52">
        <f t="shared" si="111"/>
        <v>650839.31023097434</v>
      </c>
      <c r="S142" s="65">
        <f t="shared" si="108"/>
        <v>82.762630375436061</v>
      </c>
      <c r="T142" s="65">
        <f t="shared" si="109"/>
        <v>80.223711904263126</v>
      </c>
    </row>
    <row r="143" spans="1:20" x14ac:dyDescent="0.35">
      <c r="A143" s="53" t="s">
        <v>40</v>
      </c>
      <c r="B143" s="50">
        <v>23770.12</v>
      </c>
      <c r="C143" s="50">
        <v>84629.4292206971</v>
      </c>
      <c r="D143" s="50">
        <v>17296.900000000001</v>
      </c>
      <c r="E143" s="50">
        <v>61496.243362999994</v>
      </c>
      <c r="F143" s="50">
        <v>7294.3</v>
      </c>
      <c r="G143" s="50">
        <v>26256.508220010001</v>
      </c>
      <c r="H143" s="65">
        <f t="shared" si="75"/>
        <v>37.424162711237244</v>
      </c>
      <c r="I143" s="65">
        <f t="shared" si="76"/>
        <v>37.617234147371477</v>
      </c>
      <c r="J143" s="65">
        <f t="shared" si="77"/>
        <v>225.8725306060897</v>
      </c>
      <c r="K143" s="65">
        <f t="shared" si="78"/>
        <v>222.31791261642815</v>
      </c>
      <c r="N143" s="53" t="s">
        <v>40</v>
      </c>
      <c r="O143" s="50">
        <v>102656.06</v>
      </c>
      <c r="P143" s="50">
        <v>363965.12802369706</v>
      </c>
      <c r="Q143" s="50">
        <v>32782.050000000003</v>
      </c>
      <c r="R143" s="50">
        <v>117865.52405430999</v>
      </c>
      <c r="S143" s="65">
        <f t="shared" si="108"/>
        <v>213.14716437806658</v>
      </c>
      <c r="T143" s="65">
        <f t="shared" si="109"/>
        <v>208.79693697029631</v>
      </c>
    </row>
    <row r="144" spans="1:20" x14ac:dyDescent="0.35">
      <c r="A144" s="53" t="s">
        <v>41</v>
      </c>
      <c r="B144" s="50">
        <v>34388.9</v>
      </c>
      <c r="C144" s="50">
        <v>122435.77491140361</v>
      </c>
      <c r="D144" s="50">
        <v>43482.9</v>
      </c>
      <c r="E144" s="50">
        <v>154596.1887359925</v>
      </c>
      <c r="F144" s="50">
        <v>27123.35</v>
      </c>
      <c r="G144" s="50">
        <v>97632.969979589994</v>
      </c>
      <c r="H144" s="65">
        <f t="shared" si="75"/>
        <v>-20.913968479563223</v>
      </c>
      <c r="I144" s="65">
        <f t="shared" si="76"/>
        <v>-20.802850372663443</v>
      </c>
      <c r="J144" s="65">
        <f t="shared" si="77"/>
        <v>26.787067231739442</v>
      </c>
      <c r="K144" s="65">
        <f t="shared" si="78"/>
        <v>25.404128274494369</v>
      </c>
      <c r="N144" s="53" t="s">
        <v>41</v>
      </c>
      <c r="O144" s="50">
        <v>228178.24</v>
      </c>
      <c r="P144" s="50">
        <v>809001.63540666748</v>
      </c>
      <c r="Q144" s="50">
        <v>148236.51999999999</v>
      </c>
      <c r="R144" s="50">
        <v>532973.78617666429</v>
      </c>
      <c r="S144" s="65">
        <f t="shared" si="108"/>
        <v>53.928492115168382</v>
      </c>
      <c r="T144" s="65">
        <f t="shared" si="109"/>
        <v>51.790136098458788</v>
      </c>
    </row>
    <row r="145" spans="1:20" ht="18" x14ac:dyDescent="0.4">
      <c r="A145" s="43" t="s">
        <v>42</v>
      </c>
      <c r="B145" s="44">
        <f t="shared" ref="B145:G145" si="112">SUM(B146:B147)</f>
        <v>1691.64</v>
      </c>
      <c r="C145" s="44">
        <f t="shared" si="112"/>
        <v>6022.7832099999996</v>
      </c>
      <c r="D145" s="44">
        <f t="shared" si="112"/>
        <v>772.93</v>
      </c>
      <c r="E145" s="44">
        <f t="shared" si="112"/>
        <v>2748.027</v>
      </c>
      <c r="F145" s="44">
        <f t="shared" si="112"/>
        <v>6.66</v>
      </c>
      <c r="G145" s="44">
        <f t="shared" si="112"/>
        <v>23.965306500000001</v>
      </c>
      <c r="H145" s="65">
        <f t="shared" si="75"/>
        <v>118.86069889899477</v>
      </c>
      <c r="I145" s="65">
        <f t="shared" si="76"/>
        <v>119.16754129417214</v>
      </c>
      <c r="J145" s="65">
        <f t="shared" si="77"/>
        <v>25300</v>
      </c>
      <c r="K145" s="65">
        <f t="shared" si="78"/>
        <v>25031.258847033729</v>
      </c>
      <c r="L145" s="44"/>
      <c r="M145" s="44"/>
      <c r="N145" s="43" t="s">
        <v>42</v>
      </c>
      <c r="O145" s="44">
        <f t="shared" ref="O145:R145" si="113">SUM(O146:O147)</f>
        <v>6666.58</v>
      </c>
      <c r="P145" s="44">
        <f t="shared" si="113"/>
        <v>23636.227910000001</v>
      </c>
      <c r="Q145" s="44">
        <f t="shared" si="113"/>
        <v>4758.71</v>
      </c>
      <c r="R145" s="44">
        <f t="shared" si="113"/>
        <v>17109.584943999998</v>
      </c>
      <c r="S145" s="65">
        <f t="shared" si="108"/>
        <v>40.092167835400772</v>
      </c>
      <c r="T145" s="65">
        <f t="shared" si="109"/>
        <v>38.146120945434006</v>
      </c>
    </row>
    <row r="146" spans="1:20" x14ac:dyDescent="0.35">
      <c r="A146" s="71" t="s">
        <v>43</v>
      </c>
      <c r="B146" s="46">
        <v>1691.64</v>
      </c>
      <c r="C146" s="46">
        <v>6022.7832099999996</v>
      </c>
      <c r="D146" s="46">
        <v>772.93</v>
      </c>
      <c r="E146" s="46">
        <v>2748.027</v>
      </c>
      <c r="F146" s="46">
        <v>6.66</v>
      </c>
      <c r="G146" s="46">
        <v>23.965306500000001</v>
      </c>
      <c r="H146" s="65">
        <f t="shared" si="75"/>
        <v>118.86069889899477</v>
      </c>
      <c r="I146" s="65">
        <f t="shared" si="76"/>
        <v>119.16754129417214</v>
      </c>
      <c r="J146" s="65">
        <f t="shared" si="77"/>
        <v>25300</v>
      </c>
      <c r="K146" s="65">
        <f t="shared" si="78"/>
        <v>25031.258847033729</v>
      </c>
      <c r="N146" s="71" t="s">
        <v>43</v>
      </c>
      <c r="O146" s="46">
        <v>6666.58</v>
      </c>
      <c r="P146" s="46">
        <v>23636.227910000001</v>
      </c>
      <c r="Q146" s="46">
        <v>4758.71</v>
      </c>
      <c r="R146" s="46">
        <v>17109.584943999998</v>
      </c>
      <c r="S146" s="65">
        <f t="shared" si="108"/>
        <v>40.092167835400772</v>
      </c>
      <c r="T146" s="65">
        <f t="shared" si="109"/>
        <v>38.146120945434006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08"/>
        <v>0.00</v>
      </c>
      <c r="T147" s="65" t="str">
        <f t="shared" si="109"/>
        <v>0.00</v>
      </c>
    </row>
    <row r="148" spans="1:20" ht="18" x14ac:dyDescent="0.4">
      <c r="A148" s="43" t="s">
        <v>45</v>
      </c>
      <c r="B148" s="44">
        <f t="shared" ref="B148:G148" si="114">B149+B153+B154+B155</f>
        <v>11536.4</v>
      </c>
      <c r="C148" s="44">
        <f t="shared" si="114"/>
        <v>41073.383330483804</v>
      </c>
      <c r="D148" s="44">
        <f t="shared" si="114"/>
        <v>6243.82</v>
      </c>
      <c r="E148" s="44">
        <f t="shared" si="114"/>
        <v>22198.848830483803</v>
      </c>
      <c r="F148" s="44">
        <f t="shared" si="114"/>
        <v>5885.63</v>
      </c>
      <c r="G148" s="44">
        <f t="shared" si="114"/>
        <v>21185.850010000002</v>
      </c>
      <c r="H148" s="65">
        <f t="shared" si="75"/>
        <v>84.765095726654522</v>
      </c>
      <c r="I148" s="65">
        <f t="shared" si="76"/>
        <v>85.02483459449121</v>
      </c>
      <c r="J148" s="65">
        <f t="shared" si="77"/>
        <v>96.009603050140754</v>
      </c>
      <c r="K148" s="65">
        <f t="shared" si="78"/>
        <v>93.871774373445618</v>
      </c>
      <c r="L148" s="44"/>
      <c r="M148" s="44"/>
      <c r="N148" s="43" t="s">
        <v>45</v>
      </c>
      <c r="O148" s="44">
        <f t="shared" ref="O148:R148" si="115">O149+O153+O154+O155</f>
        <v>43906.780000000006</v>
      </c>
      <c r="P148" s="44">
        <f t="shared" si="115"/>
        <v>155670.61991035182</v>
      </c>
      <c r="Q148" s="44">
        <f t="shared" si="115"/>
        <v>48015.41</v>
      </c>
      <c r="R148" s="44">
        <f t="shared" si="115"/>
        <v>172635.96459199997</v>
      </c>
      <c r="S148" s="65">
        <f t="shared" si="108"/>
        <v>-8.5568987123092199</v>
      </c>
      <c r="T148" s="65">
        <f t="shared" si="109"/>
        <v>-9.8272365910216308</v>
      </c>
    </row>
    <row r="149" spans="1:20" x14ac:dyDescent="0.35">
      <c r="A149" s="47" t="s">
        <v>46</v>
      </c>
      <c r="B149" s="48">
        <f t="shared" ref="B149:G149" si="116">SUM(B150:B152)</f>
        <v>3080.08</v>
      </c>
      <c r="C149" s="48">
        <f t="shared" si="116"/>
        <v>10966.1120304838</v>
      </c>
      <c r="D149" s="48">
        <f t="shared" si="116"/>
        <v>880.24</v>
      </c>
      <c r="E149" s="48">
        <f t="shared" si="116"/>
        <v>3129.5381304838002</v>
      </c>
      <c r="F149" s="48">
        <f t="shared" si="116"/>
        <v>2126.11</v>
      </c>
      <c r="G149" s="48">
        <f t="shared" si="116"/>
        <v>7653.1101100000005</v>
      </c>
      <c r="H149" s="65">
        <f t="shared" si="75"/>
        <v>249.91365991093335</v>
      </c>
      <c r="I149" s="65">
        <f t="shared" si="76"/>
        <v>250.40672371640136</v>
      </c>
      <c r="J149" s="65">
        <f t="shared" si="77"/>
        <v>44.869268288094219</v>
      </c>
      <c r="K149" s="65">
        <f t="shared" si="78"/>
        <v>43.289615239624453</v>
      </c>
      <c r="L149" s="48"/>
      <c r="M149" s="48"/>
      <c r="N149" s="47" t="s">
        <v>46</v>
      </c>
      <c r="O149" s="48">
        <f t="shared" ref="O149:R149" si="117">SUM(O150:O152)</f>
        <v>8385.52</v>
      </c>
      <c r="P149" s="48">
        <f t="shared" si="117"/>
        <v>29730.66403767854</v>
      </c>
      <c r="Q149" s="48">
        <f t="shared" si="117"/>
        <v>10663.29</v>
      </c>
      <c r="R149" s="48">
        <f t="shared" si="117"/>
        <v>38339.088792000002</v>
      </c>
      <c r="S149" s="65">
        <f t="shared" si="108"/>
        <v>-21.360855795912897</v>
      </c>
      <c r="T149" s="65">
        <f t="shared" si="109"/>
        <v>-22.453389022948642</v>
      </c>
    </row>
    <row r="150" spans="1:20" x14ac:dyDescent="0.35">
      <c r="A150" s="49" t="s">
        <v>47</v>
      </c>
      <c r="B150" s="50">
        <v>637.85</v>
      </c>
      <c r="C150" s="50">
        <v>2270.9721</v>
      </c>
      <c r="D150" s="50">
        <v>27.99</v>
      </c>
      <c r="E150" s="50">
        <v>99.513899999999992</v>
      </c>
      <c r="F150" s="50">
        <v>0</v>
      </c>
      <c r="G150" s="50">
        <v>0</v>
      </c>
      <c r="H150" s="65">
        <f t="shared" si="75"/>
        <v>2178.8495891389784</v>
      </c>
      <c r="I150" s="65">
        <f t="shared" si="76"/>
        <v>2182.0652190297037</v>
      </c>
      <c r="J150" s="65">
        <v>100</v>
      </c>
      <c r="K150" s="65">
        <v>100</v>
      </c>
      <c r="N150" s="49" t="s">
        <v>47</v>
      </c>
      <c r="O150" s="50">
        <v>846.6</v>
      </c>
      <c r="P150" s="50">
        <v>3001.5877</v>
      </c>
      <c r="Q150" s="50">
        <v>96.14</v>
      </c>
      <c r="R150" s="50">
        <v>345.66809999999998</v>
      </c>
      <c r="S150" s="65">
        <f t="shared" ref="S150" si="118">IFERROR(O150/Q150*100-100,"0.00")</f>
        <v>780.59080507593103</v>
      </c>
      <c r="T150" s="65">
        <f t="shared" ref="T150" si="119">IFERROR(P150/R150*100-100,"0.00")</f>
        <v>768.34385354043388</v>
      </c>
    </row>
    <row r="151" spans="1:20" x14ac:dyDescent="0.35">
      <c r="A151" s="49" t="s">
        <v>48</v>
      </c>
      <c r="B151" s="50">
        <v>298.45999999999998</v>
      </c>
      <c r="C151" s="50">
        <v>1062.6092304838</v>
      </c>
      <c r="D151" s="50">
        <v>706.72</v>
      </c>
      <c r="E151" s="50">
        <v>2512.6092304838003</v>
      </c>
      <c r="F151" s="50">
        <v>251.63</v>
      </c>
      <c r="G151" s="50">
        <v>905.76310999999998</v>
      </c>
      <c r="H151" s="65">
        <f t="shared" si="75"/>
        <v>-57.768281639121582</v>
      </c>
      <c r="I151" s="65">
        <f t="shared" si="76"/>
        <v>-57.708933900589237</v>
      </c>
      <c r="J151" s="65">
        <f t="shared" si="77"/>
        <v>18.610658506537376</v>
      </c>
      <c r="K151" s="65">
        <f t="shared" si="78"/>
        <v>17.316461528644084</v>
      </c>
      <c r="N151" s="49" t="s">
        <v>48</v>
      </c>
      <c r="O151" s="50">
        <v>1432.1</v>
      </c>
      <c r="P151" s="50">
        <v>5077.4790242230056</v>
      </c>
      <c r="Q151" s="50">
        <v>1427.06</v>
      </c>
      <c r="R151" s="50">
        <v>5130.8912419999997</v>
      </c>
      <c r="S151" s="65">
        <f t="shared" ref="S151:T155" si="120">IFERROR(O151/Q151*100-100,"0.00")</f>
        <v>0.35317365772986875</v>
      </c>
      <c r="T151" s="65">
        <f t="shared" si="120"/>
        <v>-1.0409929826572295</v>
      </c>
    </row>
    <row r="152" spans="1:20" x14ac:dyDescent="0.35">
      <c r="A152" s="49" t="s">
        <v>49</v>
      </c>
      <c r="B152" s="50">
        <v>2143.77</v>
      </c>
      <c r="C152" s="50">
        <v>7632.5307000000003</v>
      </c>
      <c r="D152" s="50">
        <v>145.53</v>
      </c>
      <c r="E152" s="50">
        <v>517.41499999999996</v>
      </c>
      <c r="F152" s="50">
        <v>1874.48</v>
      </c>
      <c r="G152" s="50">
        <v>6747.3470000000007</v>
      </c>
      <c r="H152" s="65">
        <f t="shared" si="75"/>
        <v>1373.0777159348588</v>
      </c>
      <c r="I152" s="65">
        <f t="shared" si="76"/>
        <v>1375.1274508856529</v>
      </c>
      <c r="J152" s="65">
        <f t="shared" si="77"/>
        <v>14.366117536596818</v>
      </c>
      <c r="K152" s="65">
        <f t="shared" si="78"/>
        <v>13.118988841095614</v>
      </c>
      <c r="N152" s="49" t="s">
        <v>49</v>
      </c>
      <c r="O152" s="50">
        <v>6106.82</v>
      </c>
      <c r="P152" s="50">
        <v>21651.597313455535</v>
      </c>
      <c r="Q152" s="50">
        <v>9140.09</v>
      </c>
      <c r="R152" s="50">
        <v>32862.529450000002</v>
      </c>
      <c r="S152" s="65">
        <f t="shared" si="120"/>
        <v>-33.186434706879254</v>
      </c>
      <c r="T152" s="65">
        <f t="shared" si="120"/>
        <v>-34.114635495730127</v>
      </c>
    </row>
    <row r="153" spans="1:20" x14ac:dyDescent="0.35">
      <c r="A153" s="47" t="s">
        <v>50</v>
      </c>
      <c r="B153" s="48">
        <v>8400.02</v>
      </c>
      <c r="C153" s="48">
        <v>29906.825900000011</v>
      </c>
      <c r="D153" s="48">
        <v>5331.64</v>
      </c>
      <c r="E153" s="48">
        <v>18955.742600000001</v>
      </c>
      <c r="F153" s="48">
        <v>3756.78</v>
      </c>
      <c r="G153" s="48">
        <v>13522.8799</v>
      </c>
      <c r="H153" s="65">
        <f t="shared" si="75"/>
        <v>57.550397251127237</v>
      </c>
      <c r="I153" s="65">
        <f t="shared" si="76"/>
        <v>57.771850626416551</v>
      </c>
      <c r="J153" s="65">
        <f t="shared" si="77"/>
        <v>123.5962712748684</v>
      </c>
      <c r="K153" s="65">
        <f t="shared" si="78"/>
        <v>121.15722480090955</v>
      </c>
      <c r="N153" s="47" t="s">
        <v>50</v>
      </c>
      <c r="O153" s="48">
        <v>35376.22</v>
      </c>
      <c r="P153" s="48">
        <v>125425.70917267328</v>
      </c>
      <c r="Q153" s="48">
        <v>37309.89</v>
      </c>
      <c r="R153" s="48">
        <v>134145.02999999997</v>
      </c>
      <c r="S153" s="65">
        <f t="shared" si="120"/>
        <v>-5.1827276896286776</v>
      </c>
      <c r="T153" s="65">
        <f t="shared" si="120"/>
        <v>-6.499920889597405</v>
      </c>
    </row>
    <row r="154" spans="1:20" x14ac:dyDescent="0.35">
      <c r="A154" s="47" t="s">
        <v>51</v>
      </c>
      <c r="B154" s="48">
        <v>56.3</v>
      </c>
      <c r="C154" s="48">
        <v>200.44540000000001</v>
      </c>
      <c r="D154" s="48">
        <v>31.94</v>
      </c>
      <c r="E154" s="48">
        <v>113.5681</v>
      </c>
      <c r="F154" s="48">
        <v>2.74</v>
      </c>
      <c r="G154" s="48">
        <v>9.86</v>
      </c>
      <c r="H154" s="65">
        <f t="shared" si="75"/>
        <v>76.268002504696284</v>
      </c>
      <c r="I154" s="65">
        <f t="shared" si="76"/>
        <v>76.497977865263209</v>
      </c>
      <c r="J154" s="65">
        <f t="shared" si="77"/>
        <v>1954.7445255474449</v>
      </c>
      <c r="K154" s="65">
        <f t="shared" si="78"/>
        <v>1932.9148073022313</v>
      </c>
      <c r="N154" s="47" t="s">
        <v>51</v>
      </c>
      <c r="O154" s="48">
        <v>145.04</v>
      </c>
      <c r="P154" s="48">
        <v>514.24670000000003</v>
      </c>
      <c r="Q154" s="48">
        <v>42.23</v>
      </c>
      <c r="R154" s="48">
        <v>151.8458</v>
      </c>
      <c r="S154" s="65">
        <f t="shared" si="120"/>
        <v>243.4525219038598</v>
      </c>
      <c r="T154" s="65">
        <f t="shared" si="120"/>
        <v>238.66376284362161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20"/>
        <v>0.00</v>
      </c>
      <c r="T155" s="66" t="str">
        <f t="shared" si="120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5" t="s">
        <v>90</v>
      </c>
      <c r="C157" s="95"/>
      <c r="D157" s="95"/>
      <c r="E157" s="95"/>
      <c r="F157" s="95"/>
      <c r="G157" s="95"/>
      <c r="H157" s="26"/>
      <c r="I157" s="27" t="s">
        <v>9</v>
      </c>
      <c r="J157" s="28"/>
      <c r="K157" s="28"/>
      <c r="N157" s="25"/>
      <c r="O157" s="95" t="s">
        <v>90</v>
      </c>
      <c r="P157" s="95"/>
      <c r="Q157" s="95"/>
      <c r="R157" s="95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77"/>
      <c r="C159" s="78"/>
      <c r="D159" s="89"/>
      <c r="E159" s="89"/>
      <c r="F159" s="77"/>
      <c r="G159" s="78"/>
      <c r="H159" s="77" t="s">
        <v>110</v>
      </c>
      <c r="I159" s="90"/>
      <c r="J159" s="90"/>
      <c r="K159" s="90"/>
      <c r="N159" s="32"/>
      <c r="O159" s="77"/>
      <c r="P159" s="78"/>
      <c r="Q159" s="89"/>
      <c r="R159" s="89"/>
      <c r="S159" s="77" t="s">
        <v>111</v>
      </c>
      <c r="T159" s="90"/>
    </row>
    <row r="160" spans="1:20" x14ac:dyDescent="0.35">
      <c r="A160" s="33"/>
      <c r="B160" s="89" t="s">
        <v>112</v>
      </c>
      <c r="C160" s="89"/>
      <c r="D160" s="79" t="s">
        <v>117</v>
      </c>
      <c r="E160" s="80"/>
      <c r="F160" s="89" t="s">
        <v>113</v>
      </c>
      <c r="G160" s="89"/>
      <c r="H160" s="91" t="s">
        <v>3</v>
      </c>
      <c r="I160" s="92"/>
      <c r="J160" s="92"/>
      <c r="K160" s="92"/>
      <c r="N160" s="33"/>
      <c r="O160" s="79" t="s">
        <v>114</v>
      </c>
      <c r="P160" s="80"/>
      <c r="Q160" s="79" t="s">
        <v>115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109</v>
      </c>
      <c r="I161" s="92"/>
      <c r="J161" s="93" t="s">
        <v>113</v>
      </c>
      <c r="K161" s="94"/>
      <c r="N161" s="34" t="s">
        <v>0</v>
      </c>
      <c r="O161" s="81"/>
      <c r="P161" s="82"/>
      <c r="Q161" s="81"/>
      <c r="R161" s="82"/>
      <c r="S161" s="93" t="s">
        <v>116</v>
      </c>
      <c r="T161" s="94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1">SUM(B164:B165)</f>
        <v>15188.9</v>
      </c>
      <c r="C163" s="44">
        <f t="shared" si="121"/>
        <v>54077.476948164098</v>
      </c>
      <c r="D163" s="44">
        <f t="shared" si="121"/>
        <v>21346.85</v>
      </c>
      <c r="E163" s="44">
        <f t="shared" si="121"/>
        <v>75895.164340000003</v>
      </c>
      <c r="F163" s="44">
        <f t="shared" si="121"/>
        <v>7239.68</v>
      </c>
      <c r="G163" s="44">
        <f t="shared" si="121"/>
        <v>26059.887836900001</v>
      </c>
      <c r="H163" s="65">
        <f t="shared" ref="H163:H204" si="122">IFERROR(B163/D163*100-100,"0.00")</f>
        <v>-28.847113274323846</v>
      </c>
      <c r="I163" s="65">
        <f t="shared" ref="I163:I204" si="123">IFERROR(C163/E163*100-100,"0.00")</f>
        <v>-28.747137688635377</v>
      </c>
      <c r="J163" s="65">
        <f t="shared" ref="J163:J204" si="124">IFERROR(B163/F163*100-100,"0.00")</f>
        <v>109.8007094236209</v>
      </c>
      <c r="K163" s="65">
        <f t="shared" ref="K163:K204" si="125">IFERROR(C163/G163*100-100,"0.00")</f>
        <v>107.51231657870778</v>
      </c>
      <c r="L163" s="44"/>
      <c r="M163" s="44"/>
      <c r="N163" s="57" t="s">
        <v>53</v>
      </c>
      <c r="O163" s="44">
        <f t="shared" ref="O163:R163" si="126">SUM(O164:O165)</f>
        <v>90502.77</v>
      </c>
      <c r="P163" s="44">
        <f t="shared" si="126"/>
        <v>320875.84186683613</v>
      </c>
      <c r="Q163" s="44">
        <f t="shared" si="126"/>
        <v>72615</v>
      </c>
      <c r="R163" s="44">
        <f t="shared" si="126"/>
        <v>261082.03549330286</v>
      </c>
      <c r="S163" s="65">
        <f t="shared" ref="S163:S176" si="127">IFERROR(O163/Q163*100-100,"0.00")</f>
        <v>24.633712042966337</v>
      </c>
      <c r="T163" s="65">
        <f t="shared" ref="T163:T176" si="128">IFERROR(P163/R163*100-100,"0.00")</f>
        <v>22.902305882729749</v>
      </c>
    </row>
    <row r="164" spans="1:20" ht="31" x14ac:dyDescent="0.35">
      <c r="A164" s="45" t="s">
        <v>54</v>
      </c>
      <c r="B164" s="50">
        <v>15188.9</v>
      </c>
      <c r="C164" s="46">
        <v>54077.476948164098</v>
      </c>
      <c r="D164" s="46">
        <v>21346.85</v>
      </c>
      <c r="E164" s="46">
        <v>75895.164340000003</v>
      </c>
      <c r="F164" s="46">
        <v>7239.68</v>
      </c>
      <c r="G164" s="46">
        <v>26059.887836900001</v>
      </c>
      <c r="H164" s="65">
        <f t="shared" si="122"/>
        <v>-28.847113274323846</v>
      </c>
      <c r="I164" s="65">
        <f t="shared" si="123"/>
        <v>-28.747137688635377</v>
      </c>
      <c r="J164" s="65">
        <f t="shared" si="124"/>
        <v>109.8007094236209</v>
      </c>
      <c r="K164" s="65">
        <f t="shared" si="125"/>
        <v>107.51231657870778</v>
      </c>
      <c r="N164" s="45" t="s">
        <v>54</v>
      </c>
      <c r="O164" s="50">
        <v>90502.77</v>
      </c>
      <c r="P164" s="46">
        <v>320875.84186683613</v>
      </c>
      <c r="Q164" s="46">
        <v>72615</v>
      </c>
      <c r="R164" s="46">
        <v>261082.03549330286</v>
      </c>
      <c r="S164" s="65">
        <f t="shared" si="127"/>
        <v>24.633712042966337</v>
      </c>
      <c r="T164" s="65">
        <f t="shared" si="128"/>
        <v>22.902305882729749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122"/>
        <v>0.00</v>
      </c>
      <c r="I165" s="65" t="str">
        <f t="shared" si="123"/>
        <v>0.00</v>
      </c>
      <c r="J165" s="65" t="str">
        <f t="shared" si="124"/>
        <v>0.00</v>
      </c>
      <c r="K165" s="65" t="str">
        <f t="shared" si="125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127"/>
        <v>0.00</v>
      </c>
      <c r="T165" s="65" t="str">
        <f t="shared" si="128"/>
        <v>0.00</v>
      </c>
    </row>
    <row r="166" spans="1:20" ht="35.5" x14ac:dyDescent="0.4">
      <c r="A166" s="43" t="s">
        <v>56</v>
      </c>
      <c r="B166" s="44">
        <v>3312.82</v>
      </c>
      <c r="C166" s="44">
        <v>11794.712800000001</v>
      </c>
      <c r="D166" s="44">
        <v>5244.92</v>
      </c>
      <c r="E166" s="44">
        <v>18647.4362</v>
      </c>
      <c r="F166" s="44">
        <v>4534.01</v>
      </c>
      <c r="G166" s="44">
        <v>16320.5736</v>
      </c>
      <c r="H166" s="65">
        <f t="shared" si="122"/>
        <v>-36.837549476445773</v>
      </c>
      <c r="I166" s="65">
        <f t="shared" si="123"/>
        <v>-36.748877038656921</v>
      </c>
      <c r="J166" s="65">
        <f t="shared" si="124"/>
        <v>-26.933994411128339</v>
      </c>
      <c r="K166" s="65">
        <f t="shared" si="125"/>
        <v>-27.731015532444275</v>
      </c>
      <c r="N166" s="43" t="s">
        <v>56</v>
      </c>
      <c r="O166" s="44">
        <v>20631.32</v>
      </c>
      <c r="P166" s="44">
        <v>73147.945399999997</v>
      </c>
      <c r="Q166" s="44">
        <v>44639.3</v>
      </c>
      <c r="R166" s="44">
        <v>160497.40854</v>
      </c>
      <c r="S166" s="65">
        <f t="shared" si="127"/>
        <v>-53.782160562553628</v>
      </c>
      <c r="T166" s="65">
        <f t="shared" si="128"/>
        <v>-54.424220262865063</v>
      </c>
    </row>
    <row r="167" spans="1:20" ht="35.5" x14ac:dyDescent="0.4">
      <c r="A167" s="43" t="s">
        <v>57</v>
      </c>
      <c r="B167" s="44">
        <f t="shared" ref="B167:G167" si="129">B168+B171+B178</f>
        <v>13192.23</v>
      </c>
      <c r="C167" s="44">
        <f t="shared" si="129"/>
        <v>46968.671209999979</v>
      </c>
      <c r="D167" s="44">
        <f t="shared" si="129"/>
        <v>14338.1</v>
      </c>
      <c r="E167" s="44">
        <f t="shared" si="129"/>
        <v>50976.737968499991</v>
      </c>
      <c r="F167" s="44">
        <f t="shared" si="129"/>
        <v>10294.19</v>
      </c>
      <c r="G167" s="44">
        <f t="shared" si="129"/>
        <v>37054.858690000008</v>
      </c>
      <c r="H167" s="65">
        <f t="shared" si="122"/>
        <v>-7.9917841276040917</v>
      </c>
      <c r="I167" s="65">
        <f t="shared" si="123"/>
        <v>-7.8625406768411068</v>
      </c>
      <c r="J167" s="65">
        <f t="shared" si="124"/>
        <v>28.152190701745354</v>
      </c>
      <c r="K167" s="65">
        <f t="shared" si="125"/>
        <v>26.754419988316982</v>
      </c>
      <c r="L167" s="44"/>
      <c r="M167" s="44"/>
      <c r="N167" s="43" t="s">
        <v>57</v>
      </c>
      <c r="O167" s="44">
        <f t="shared" ref="O167:R167" si="130">O168+O171+O178</f>
        <v>60985.88</v>
      </c>
      <c r="P167" s="44">
        <f t="shared" si="130"/>
        <v>216224.22665849997</v>
      </c>
      <c r="Q167" s="44">
        <f t="shared" si="130"/>
        <v>50107.19</v>
      </c>
      <c r="R167" s="44">
        <f t="shared" si="130"/>
        <v>180156.80827500002</v>
      </c>
      <c r="S167" s="65">
        <f t="shared" si="127"/>
        <v>21.710836309120495</v>
      </c>
      <c r="T167" s="65">
        <f t="shared" si="128"/>
        <v>20.020014080425369</v>
      </c>
    </row>
    <row r="168" spans="1:20" x14ac:dyDescent="0.35">
      <c r="A168" s="47" t="s">
        <v>58</v>
      </c>
      <c r="B168" s="48">
        <f t="shared" ref="B168:G168" si="131">SUM(B169:B170)</f>
        <v>998.35</v>
      </c>
      <c r="C168" s="48">
        <f t="shared" si="131"/>
        <v>3554.4392960054138</v>
      </c>
      <c r="D168" s="48">
        <f t="shared" si="131"/>
        <v>1078.03</v>
      </c>
      <c r="E168" s="48">
        <f t="shared" si="131"/>
        <v>3832.764914752147</v>
      </c>
      <c r="F168" s="48">
        <f t="shared" si="131"/>
        <v>491.11</v>
      </c>
      <c r="G168" s="48">
        <f t="shared" si="131"/>
        <v>1767.784536948808</v>
      </c>
      <c r="H168" s="65">
        <f t="shared" si="122"/>
        <v>-7.3912599834883963</v>
      </c>
      <c r="I168" s="65">
        <f t="shared" si="123"/>
        <v>-7.2617451092674656</v>
      </c>
      <c r="J168" s="65">
        <f t="shared" si="124"/>
        <v>103.28439657103297</v>
      </c>
      <c r="K168" s="65">
        <f t="shared" si="125"/>
        <v>101.06745034326229</v>
      </c>
      <c r="L168" s="48"/>
      <c r="M168" s="48"/>
      <c r="N168" s="47" t="s">
        <v>58</v>
      </c>
      <c r="O168" s="48">
        <f t="shared" ref="O168:R168" si="132">SUM(O169:O170)</f>
        <v>6002.34</v>
      </c>
      <c r="P168" s="48">
        <f t="shared" si="132"/>
        <v>21281.173990757561</v>
      </c>
      <c r="Q168" s="48">
        <f t="shared" si="132"/>
        <v>3253.23</v>
      </c>
      <c r="R168" s="48">
        <f t="shared" si="132"/>
        <v>11696.752675076637</v>
      </c>
      <c r="S168" s="65">
        <f t="shared" si="127"/>
        <v>84.504016008705207</v>
      </c>
      <c r="T168" s="65">
        <f t="shared" si="128"/>
        <v>81.940873522130147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2"/>
        <v>0.00</v>
      </c>
      <c r="I169" s="65" t="str">
        <f t="shared" si="123"/>
        <v>0.00</v>
      </c>
      <c r="J169" s="65" t="str">
        <f t="shared" si="124"/>
        <v>0.00</v>
      </c>
      <c r="K169" s="65" t="str">
        <f t="shared" si="125"/>
        <v>0.00</v>
      </c>
      <c r="N169" s="49" t="s">
        <v>59</v>
      </c>
      <c r="O169" s="50">
        <v>0</v>
      </c>
      <c r="P169" s="50">
        <v>0</v>
      </c>
      <c r="Q169" s="50">
        <v>417.36</v>
      </c>
      <c r="R169" s="50">
        <v>1500.573034</v>
      </c>
      <c r="S169" s="65">
        <f t="shared" si="127"/>
        <v>-100</v>
      </c>
      <c r="T169" s="65">
        <f t="shared" si="128"/>
        <v>-100</v>
      </c>
    </row>
    <row r="170" spans="1:20" x14ac:dyDescent="0.35">
      <c r="A170" s="49" t="s">
        <v>60</v>
      </c>
      <c r="B170" s="50">
        <v>998.35</v>
      </c>
      <c r="C170" s="50">
        <v>3554.4392960054138</v>
      </c>
      <c r="D170" s="50">
        <v>1078.03</v>
      </c>
      <c r="E170" s="50">
        <v>3832.764914752147</v>
      </c>
      <c r="F170" s="50">
        <v>491.11</v>
      </c>
      <c r="G170" s="50">
        <v>1767.784536948808</v>
      </c>
      <c r="H170" s="65">
        <f t="shared" si="122"/>
        <v>-7.3912599834883963</v>
      </c>
      <c r="I170" s="65">
        <f t="shared" si="123"/>
        <v>-7.2617451092674656</v>
      </c>
      <c r="J170" s="65">
        <f t="shared" si="124"/>
        <v>103.28439657103297</v>
      </c>
      <c r="K170" s="65">
        <f t="shared" si="125"/>
        <v>101.06745034326229</v>
      </c>
      <c r="N170" s="49" t="s">
        <v>60</v>
      </c>
      <c r="O170" s="50">
        <v>6002.34</v>
      </c>
      <c r="P170" s="50">
        <v>21281.173990757561</v>
      </c>
      <c r="Q170" s="50">
        <v>2835.87</v>
      </c>
      <c r="R170" s="50">
        <v>10196.179641076636</v>
      </c>
      <c r="S170" s="65">
        <f t="shared" si="127"/>
        <v>111.65779813602174</v>
      </c>
      <c r="T170" s="65">
        <f t="shared" si="128"/>
        <v>108.71713465133138</v>
      </c>
    </row>
    <row r="171" spans="1:20" x14ac:dyDescent="0.35">
      <c r="A171" s="47" t="s">
        <v>61</v>
      </c>
      <c r="B171" s="48">
        <f t="shared" ref="B171:G171" si="133">SUM(B172:B177)</f>
        <v>12019.07</v>
      </c>
      <c r="C171" s="48">
        <f t="shared" si="133"/>
        <v>42791.855869595718</v>
      </c>
      <c r="D171" s="48">
        <f t="shared" si="133"/>
        <v>13068.869999999999</v>
      </c>
      <c r="E171" s="48">
        <f t="shared" si="133"/>
        <v>46464.2071462436</v>
      </c>
      <c r="F171" s="48">
        <f t="shared" si="133"/>
        <v>9662.8799999999992</v>
      </c>
      <c r="G171" s="48">
        <f t="shared" si="133"/>
        <v>34782.412467837821</v>
      </c>
      <c r="H171" s="65">
        <f t="shared" si="122"/>
        <v>-8.0328291581445086</v>
      </c>
      <c r="I171" s="65">
        <f t="shared" si="123"/>
        <v>-7.903613344976165</v>
      </c>
      <c r="J171" s="65">
        <f t="shared" si="124"/>
        <v>24.38393108472836</v>
      </c>
      <c r="K171" s="65">
        <f t="shared" si="125"/>
        <v>23.027279689595929</v>
      </c>
      <c r="L171" s="48"/>
      <c r="M171" s="48"/>
      <c r="N171" s="47" t="s">
        <v>61</v>
      </c>
      <c r="O171" s="48">
        <f t="shared" ref="O171:R171" si="134">SUM(O172:O177)</f>
        <v>54277.89</v>
      </c>
      <c r="P171" s="48">
        <f t="shared" si="134"/>
        <v>192441.20301583933</v>
      </c>
      <c r="Q171" s="48">
        <f t="shared" si="134"/>
        <v>46188.31</v>
      </c>
      <c r="R171" s="48">
        <f t="shared" si="134"/>
        <v>166066.77738571222</v>
      </c>
      <c r="S171" s="65">
        <f t="shared" si="127"/>
        <v>17.514345079956371</v>
      </c>
      <c r="T171" s="65">
        <f t="shared" si="128"/>
        <v>15.881819377315296</v>
      </c>
    </row>
    <row r="172" spans="1:20" ht="31" x14ac:dyDescent="0.35">
      <c r="A172" s="49" t="s">
        <v>62</v>
      </c>
      <c r="B172" s="50">
        <v>525.29999999999995</v>
      </c>
      <c r="C172" s="50">
        <v>1870.2516000000001</v>
      </c>
      <c r="D172" s="50">
        <v>0</v>
      </c>
      <c r="E172" s="50">
        <v>0</v>
      </c>
      <c r="F172" s="50">
        <v>15.03</v>
      </c>
      <c r="G172" s="50">
        <v>54.1021</v>
      </c>
      <c r="H172" s="65">
        <v>100</v>
      </c>
      <c r="I172" s="65">
        <v>100</v>
      </c>
      <c r="J172" s="65">
        <f t="shared" si="124"/>
        <v>3395.0099800399203</v>
      </c>
      <c r="K172" s="65">
        <f t="shared" si="125"/>
        <v>3356.892800833979</v>
      </c>
      <c r="N172" s="49" t="s">
        <v>62</v>
      </c>
      <c r="O172" s="50">
        <v>527.5</v>
      </c>
      <c r="P172" s="50">
        <v>1870.2516000000001</v>
      </c>
      <c r="Q172" s="50">
        <v>101.54</v>
      </c>
      <c r="R172" s="50">
        <v>365.07440000000003</v>
      </c>
      <c r="S172" s="65">
        <f t="shared" si="127"/>
        <v>419.49970454993104</v>
      </c>
      <c r="T172" s="65">
        <f t="shared" si="128"/>
        <v>412.29327501462706</v>
      </c>
    </row>
    <row r="173" spans="1:20" ht="31" x14ac:dyDescent="0.35">
      <c r="A173" s="49" t="s">
        <v>63</v>
      </c>
      <c r="B173" s="50">
        <v>4079.26</v>
      </c>
      <c r="C173" s="50">
        <v>14523.509699999999</v>
      </c>
      <c r="D173" s="50">
        <v>5165.2299999999996</v>
      </c>
      <c r="E173" s="50">
        <v>18364.125700000001</v>
      </c>
      <c r="F173" s="50">
        <v>6353.01</v>
      </c>
      <c r="G173" s="50">
        <v>22868.224200000001</v>
      </c>
      <c r="H173" s="65">
        <f t="shared" si="122"/>
        <v>-21.024620394445165</v>
      </c>
      <c r="I173" s="65">
        <f t="shared" si="123"/>
        <v>-20.913688256882295</v>
      </c>
      <c r="J173" s="65">
        <f t="shared" si="124"/>
        <v>-35.790121532942649</v>
      </c>
      <c r="K173" s="65">
        <f t="shared" si="125"/>
        <v>-36.490435055293894</v>
      </c>
      <c r="N173" s="49" t="s">
        <v>63</v>
      </c>
      <c r="O173" s="50">
        <v>20320.900000000001</v>
      </c>
      <c r="P173" s="50">
        <v>72047.360799999995</v>
      </c>
      <c r="Q173" s="50">
        <v>25279.15</v>
      </c>
      <c r="R173" s="50">
        <v>90889.380999999994</v>
      </c>
      <c r="S173" s="65">
        <f t="shared" si="127"/>
        <v>-19.613990185587724</v>
      </c>
      <c r="T173" s="65">
        <f t="shared" si="128"/>
        <v>-20.730716825984331</v>
      </c>
    </row>
    <row r="174" spans="1:20" ht="31" x14ac:dyDescent="0.35">
      <c r="A174" s="49" t="s">
        <v>64</v>
      </c>
      <c r="B174" s="50">
        <v>4.09</v>
      </c>
      <c r="C174" s="50">
        <v>14.553600000000001</v>
      </c>
      <c r="D174" s="50">
        <v>6.52</v>
      </c>
      <c r="E174" s="50">
        <v>23.182200000000002</v>
      </c>
      <c r="F174" s="50">
        <v>0</v>
      </c>
      <c r="G174" s="50">
        <v>0</v>
      </c>
      <c r="H174" s="65">
        <f t="shared" si="122"/>
        <v>-37.269938650306742</v>
      </c>
      <c r="I174" s="65">
        <f t="shared" si="123"/>
        <v>-37.220798716256439</v>
      </c>
      <c r="J174" s="65">
        <v>100</v>
      </c>
      <c r="K174" s="65">
        <v>100</v>
      </c>
      <c r="N174" s="49" t="s">
        <v>64</v>
      </c>
      <c r="O174" s="50">
        <v>16.260000000000002</v>
      </c>
      <c r="P174" s="50">
        <v>57.633800000000008</v>
      </c>
      <c r="Q174" s="50">
        <v>71.2</v>
      </c>
      <c r="R174" s="50">
        <v>256</v>
      </c>
      <c r="S174" s="65">
        <f t="shared" si="127"/>
        <v>-77.162921348314597</v>
      </c>
      <c r="T174" s="65">
        <f t="shared" si="128"/>
        <v>-77.486796874999996</v>
      </c>
    </row>
    <row r="175" spans="1:20" ht="31" x14ac:dyDescent="0.35">
      <c r="A175" s="49" t="s">
        <v>65</v>
      </c>
      <c r="B175" s="50">
        <v>4858.29</v>
      </c>
      <c r="C175" s="50">
        <v>17297.1191</v>
      </c>
      <c r="D175" s="50">
        <v>5033.74</v>
      </c>
      <c r="E175" s="50">
        <v>17896.6387</v>
      </c>
      <c r="F175" s="50">
        <v>3211.1</v>
      </c>
      <c r="G175" s="50">
        <v>11558.6577</v>
      </c>
      <c r="H175" s="65">
        <f t="shared" si="122"/>
        <v>-3.4854799810876074</v>
      </c>
      <c r="I175" s="65">
        <f t="shared" si="123"/>
        <v>-3.3499005598185363</v>
      </c>
      <c r="J175" s="65">
        <f t="shared" si="124"/>
        <v>51.296751891875061</v>
      </c>
      <c r="K175" s="65">
        <f t="shared" si="125"/>
        <v>49.646434291414323</v>
      </c>
      <c r="N175" s="49" t="s">
        <v>65</v>
      </c>
      <c r="O175" s="50">
        <v>23057.94</v>
      </c>
      <c r="P175" s="50">
        <v>81751.482699999993</v>
      </c>
      <c r="Q175" s="50">
        <v>17788.330000000002</v>
      </c>
      <c r="R175" s="50">
        <v>63956.669800000003</v>
      </c>
      <c r="S175" s="65">
        <f t="shared" si="127"/>
        <v>29.623972570780921</v>
      </c>
      <c r="T175" s="65">
        <f t="shared" si="128"/>
        <v>27.823232441036168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2"/>
        <v>0.00</v>
      </c>
      <c r="I176" s="65" t="str">
        <f t="shared" si="123"/>
        <v>0.00</v>
      </c>
      <c r="J176" s="65" t="str">
        <f t="shared" si="124"/>
        <v>0.00</v>
      </c>
      <c r="K176" s="65" t="str">
        <f t="shared" si="125"/>
        <v>0.00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27"/>
        <v>0.00</v>
      </c>
      <c r="T176" s="65" t="str">
        <f t="shared" si="128"/>
        <v>0.00</v>
      </c>
    </row>
    <row r="177" spans="1:20" x14ac:dyDescent="0.35">
      <c r="A177" s="49" t="s">
        <v>105</v>
      </c>
      <c r="B177" s="50">
        <v>2552.13</v>
      </c>
      <c r="C177" s="50">
        <v>9086.4218695957243</v>
      </c>
      <c r="D177" s="50">
        <v>2863.38</v>
      </c>
      <c r="E177" s="50">
        <v>10180.260546243608</v>
      </c>
      <c r="F177" s="50">
        <v>83.74</v>
      </c>
      <c r="G177" s="50">
        <v>301.42846783782397</v>
      </c>
      <c r="H177" s="65">
        <f t="shared" si="122"/>
        <v>-10.870020744714296</v>
      </c>
      <c r="I177" s="65">
        <f t="shared" si="123"/>
        <v>-10.74470217809403</v>
      </c>
      <c r="J177" s="65">
        <f t="shared" si="124"/>
        <v>2947.6833054693102</v>
      </c>
      <c r="K177" s="65">
        <f t="shared" si="125"/>
        <v>2914.4537889116846</v>
      </c>
      <c r="N177" s="49" t="s">
        <v>105</v>
      </c>
      <c r="O177" s="50">
        <v>10355.290000000001</v>
      </c>
      <c r="P177" s="50">
        <v>36714.47411583933</v>
      </c>
      <c r="Q177" s="50">
        <v>2948.09</v>
      </c>
      <c r="R177" s="50">
        <v>10599.65218571221</v>
      </c>
      <c r="S177" s="65">
        <f t="shared" ref="S177" si="135">IFERROR(O177/Q177*100-100,"0.00")</f>
        <v>251.25420187307714</v>
      </c>
      <c r="T177" s="65">
        <f t="shared" ref="T177" si="136">IFERROR(P177/R177*100-100,"0.00")</f>
        <v>246.37432882305859</v>
      </c>
    </row>
    <row r="178" spans="1:20" x14ac:dyDescent="0.35">
      <c r="A178" s="47" t="s">
        <v>66</v>
      </c>
      <c r="B178" s="48">
        <f t="shared" ref="B178:G178" si="137">SUM(B179:B180)</f>
        <v>174.81</v>
      </c>
      <c r="C178" s="48">
        <f t="shared" si="137"/>
        <v>622.37604439885376</v>
      </c>
      <c r="D178" s="48">
        <f t="shared" si="137"/>
        <v>191.20000000000002</v>
      </c>
      <c r="E178" s="48">
        <f t="shared" si="137"/>
        <v>679.7659075042435</v>
      </c>
      <c r="F178" s="48">
        <f t="shared" si="137"/>
        <v>140.19999999999999</v>
      </c>
      <c r="G178" s="48">
        <f t="shared" si="137"/>
        <v>504.66168521337772</v>
      </c>
      <c r="H178" s="65">
        <f t="shared" si="122"/>
        <v>-8.5721757322175733</v>
      </c>
      <c r="I178" s="65">
        <f t="shared" si="123"/>
        <v>-8.4425921441244896</v>
      </c>
      <c r="J178" s="65">
        <f t="shared" si="124"/>
        <v>24.686162624821705</v>
      </c>
      <c r="K178" s="65">
        <f t="shared" si="125"/>
        <v>23.325400487993235</v>
      </c>
      <c r="L178" s="48"/>
      <c r="M178" s="48"/>
      <c r="N178" s="47" t="s">
        <v>66</v>
      </c>
      <c r="O178" s="48">
        <f t="shared" ref="O178:R178" si="138">SUM(O179:O180)</f>
        <v>705.65</v>
      </c>
      <c r="P178" s="48">
        <f t="shared" si="138"/>
        <v>2501.8496519030973</v>
      </c>
      <c r="Q178" s="48">
        <f t="shared" si="138"/>
        <v>665.65</v>
      </c>
      <c r="R178" s="48">
        <f t="shared" si="138"/>
        <v>2393.2782142111678</v>
      </c>
      <c r="S178" s="65">
        <f t="shared" ref="S178:S193" si="139">IFERROR(O178/Q178*100-100,"0.00")</f>
        <v>6.0091639750619663</v>
      </c>
      <c r="T178" s="65">
        <f t="shared" ref="T178:T193" si="140">IFERROR(P178/R178*100-100,"0.00")</f>
        <v>4.5365155228187746</v>
      </c>
    </row>
    <row r="179" spans="1:20" x14ac:dyDescent="0.35">
      <c r="A179" s="49" t="s">
        <v>67</v>
      </c>
      <c r="B179" s="46">
        <v>165.76</v>
      </c>
      <c r="C179" s="46">
        <v>590.15710000000001</v>
      </c>
      <c r="D179" s="46">
        <v>173.96</v>
      </c>
      <c r="E179" s="46">
        <v>618.48199999999997</v>
      </c>
      <c r="F179" s="46">
        <v>137.6</v>
      </c>
      <c r="G179" s="46">
        <v>495.29629999999997</v>
      </c>
      <c r="H179" s="65">
        <f t="shared" si="122"/>
        <v>-4.7137272936307255</v>
      </c>
      <c r="I179" s="65">
        <f t="shared" si="123"/>
        <v>-4.5797452472343423</v>
      </c>
      <c r="J179" s="65">
        <f t="shared" si="124"/>
        <v>20.465116279069775</v>
      </c>
      <c r="K179" s="65">
        <f t="shared" si="125"/>
        <v>19.152333663707964</v>
      </c>
      <c r="N179" s="49" t="s">
        <v>67</v>
      </c>
      <c r="O179" s="46">
        <v>643.29</v>
      </c>
      <c r="P179" s="46">
        <v>2280.7671</v>
      </c>
      <c r="Q179" s="46">
        <v>630.42999999999995</v>
      </c>
      <c r="R179" s="46">
        <v>2266.6522999999997</v>
      </c>
      <c r="S179" s="65">
        <f t="shared" si="139"/>
        <v>2.0398775438985979</v>
      </c>
      <c r="T179" s="65">
        <f t="shared" si="140"/>
        <v>0.62271571162459338</v>
      </c>
    </row>
    <row r="180" spans="1:20" x14ac:dyDescent="0.35">
      <c r="A180" s="49" t="s">
        <v>68</v>
      </c>
      <c r="B180" s="46">
        <v>9.0500000000000007</v>
      </c>
      <c r="C180" s="46">
        <v>32.21894439885375</v>
      </c>
      <c r="D180" s="46">
        <v>17.239999999999998</v>
      </c>
      <c r="E180" s="46">
        <v>61.28390750424353</v>
      </c>
      <c r="F180" s="46">
        <v>2.6</v>
      </c>
      <c r="G180" s="46">
        <v>9.3653852133777491</v>
      </c>
      <c r="H180" s="65">
        <f t="shared" si="122"/>
        <v>-47.505800464037115</v>
      </c>
      <c r="I180" s="65">
        <f t="shared" si="123"/>
        <v>-47.426745925718286</v>
      </c>
      <c r="J180" s="65">
        <f t="shared" si="124"/>
        <v>248.07692307692309</v>
      </c>
      <c r="K180" s="65">
        <f t="shared" si="125"/>
        <v>244.02156093730571</v>
      </c>
      <c r="N180" s="49" t="s">
        <v>68</v>
      </c>
      <c r="O180" s="46">
        <v>62.36</v>
      </c>
      <c r="P180" s="46">
        <v>221.08255190309731</v>
      </c>
      <c r="Q180" s="46">
        <v>35.22</v>
      </c>
      <c r="R180" s="46">
        <v>126.62591421116798</v>
      </c>
      <c r="S180" s="65">
        <f t="shared" si="139"/>
        <v>77.05848949460534</v>
      </c>
      <c r="T180" s="65">
        <f t="shared" si="140"/>
        <v>74.595029208956788</v>
      </c>
    </row>
    <row r="181" spans="1:20" ht="18" x14ac:dyDescent="0.4">
      <c r="A181" s="43" t="s">
        <v>69</v>
      </c>
      <c r="B181" s="44">
        <f t="shared" ref="B181:G181" si="141">B182+B183+B189</f>
        <v>28167.22</v>
      </c>
      <c r="C181" s="44">
        <f t="shared" si="141"/>
        <v>100284.54537860099</v>
      </c>
      <c r="D181" s="44">
        <f t="shared" si="141"/>
        <v>23613.97</v>
      </c>
      <c r="E181" s="44">
        <f t="shared" si="141"/>
        <v>83955.51614293005</v>
      </c>
      <c r="F181" s="44">
        <f t="shared" si="141"/>
        <v>31399.46</v>
      </c>
      <c r="G181" s="44">
        <f t="shared" si="141"/>
        <v>113025.231941951</v>
      </c>
      <c r="H181" s="65">
        <f t="shared" si="122"/>
        <v>19.282018229039835</v>
      </c>
      <c r="I181" s="65">
        <f t="shared" si="123"/>
        <v>19.449620448847682</v>
      </c>
      <c r="J181" s="65">
        <f t="shared" si="124"/>
        <v>-10.2939349912387</v>
      </c>
      <c r="K181" s="65">
        <f t="shared" si="125"/>
        <v>-11.272426824033005</v>
      </c>
      <c r="L181" s="44"/>
      <c r="M181" s="44"/>
      <c r="N181" s="43" t="s">
        <v>69</v>
      </c>
      <c r="O181" s="44">
        <f t="shared" ref="O181:R181" si="142">O182+O183+O189</f>
        <v>125869.15</v>
      </c>
      <c r="P181" s="44">
        <f t="shared" si="142"/>
        <v>446266.70882001193</v>
      </c>
      <c r="Q181" s="44">
        <f t="shared" si="142"/>
        <v>150031.07</v>
      </c>
      <c r="R181" s="44">
        <f t="shared" si="142"/>
        <v>539425.96736245742</v>
      </c>
      <c r="S181" s="65">
        <f t="shared" si="139"/>
        <v>-16.104610864936191</v>
      </c>
      <c r="T181" s="65">
        <f t="shared" si="140"/>
        <v>-17.270073036704375</v>
      </c>
    </row>
    <row r="182" spans="1:20" ht="31" x14ac:dyDescent="0.35">
      <c r="A182" s="47" t="s">
        <v>70</v>
      </c>
      <c r="B182" s="48">
        <v>234.83</v>
      </c>
      <c r="C182" s="48">
        <v>836.05769999999995</v>
      </c>
      <c r="D182" s="48">
        <v>218.46</v>
      </c>
      <c r="E182" s="48">
        <v>776.70905124337128</v>
      </c>
      <c r="F182" s="48">
        <v>92.47</v>
      </c>
      <c r="G182" s="48">
        <v>332.84689932097587</v>
      </c>
      <c r="H182" s="65">
        <f t="shared" si="122"/>
        <v>7.4933626293142765</v>
      </c>
      <c r="I182" s="65">
        <f t="shared" si="123"/>
        <v>7.6410399314417816</v>
      </c>
      <c r="J182" s="65">
        <f t="shared" si="124"/>
        <v>153.9526332864713</v>
      </c>
      <c r="K182" s="65">
        <f t="shared" si="125"/>
        <v>151.1838631231353</v>
      </c>
      <c r="N182" s="47" t="s">
        <v>70</v>
      </c>
      <c r="O182" s="48">
        <v>931.35</v>
      </c>
      <c r="P182" s="48">
        <v>3302.0997157068264</v>
      </c>
      <c r="Q182" s="48">
        <v>434.14</v>
      </c>
      <c r="R182" s="48">
        <v>1560.9320993209758</v>
      </c>
      <c r="S182" s="65">
        <f t="shared" si="139"/>
        <v>114.52757175104807</v>
      </c>
      <c r="T182" s="65">
        <f t="shared" si="140"/>
        <v>111.54665966208776</v>
      </c>
    </row>
    <row r="183" spans="1:20" ht="31" x14ac:dyDescent="0.35">
      <c r="A183" s="47" t="s">
        <v>71</v>
      </c>
      <c r="B183" s="48">
        <f t="shared" ref="B183:G183" si="143">B184+B188</f>
        <v>6571.83</v>
      </c>
      <c r="C183" s="48">
        <f t="shared" si="143"/>
        <v>23397.874348217003</v>
      </c>
      <c r="D183" s="48">
        <f t="shared" si="143"/>
        <v>5799.3</v>
      </c>
      <c r="E183" s="48">
        <f t="shared" si="143"/>
        <v>20618.416868845492</v>
      </c>
      <c r="F183" s="48">
        <f t="shared" si="143"/>
        <v>6106.24</v>
      </c>
      <c r="G183" s="48">
        <f t="shared" si="143"/>
        <v>21979.975814805926</v>
      </c>
      <c r="H183" s="65">
        <f t="shared" si="122"/>
        <v>13.321090476436808</v>
      </c>
      <c r="I183" s="65">
        <f t="shared" si="123"/>
        <v>13.480460197559012</v>
      </c>
      <c r="J183" s="65">
        <f t="shared" si="124"/>
        <v>7.624823131747192</v>
      </c>
      <c r="K183" s="65">
        <f t="shared" si="125"/>
        <v>6.4508648478856117</v>
      </c>
      <c r="L183" s="48"/>
      <c r="M183" s="48"/>
      <c r="N183" s="47" t="s">
        <v>71</v>
      </c>
      <c r="O183" s="48">
        <f t="shared" ref="O183:R183" si="144">O184+O188</f>
        <v>25465.64</v>
      </c>
      <c r="P183" s="48">
        <f t="shared" si="144"/>
        <v>90287.945854933074</v>
      </c>
      <c r="Q183" s="48">
        <f t="shared" si="144"/>
        <v>22199.33</v>
      </c>
      <c r="R183" s="48">
        <f t="shared" si="144"/>
        <v>79816.098314805931</v>
      </c>
      <c r="S183" s="65">
        <f t="shared" si="139"/>
        <v>14.713552165763559</v>
      </c>
      <c r="T183" s="65">
        <f t="shared" si="140"/>
        <v>13.119969230799413</v>
      </c>
    </row>
    <row r="184" spans="1:20" ht="46.5" x14ac:dyDescent="0.35">
      <c r="A184" s="51" t="s">
        <v>72</v>
      </c>
      <c r="B184" s="52">
        <f t="shared" ref="B184:G184" si="145">SUM(B185:B187)</f>
        <v>2807.93</v>
      </c>
      <c r="C184" s="52">
        <f t="shared" si="145"/>
        <v>9997.1509000000024</v>
      </c>
      <c r="D184" s="52">
        <f t="shared" si="145"/>
        <v>1856.5300000000002</v>
      </c>
      <c r="E184" s="52">
        <f t="shared" si="145"/>
        <v>6600.5556236418533</v>
      </c>
      <c r="F184" s="52">
        <f t="shared" si="145"/>
        <v>2314.73</v>
      </c>
      <c r="G184" s="52">
        <f t="shared" si="145"/>
        <v>8332.094854781908</v>
      </c>
      <c r="H184" s="65">
        <f t="shared" si="122"/>
        <v>51.246141996089449</v>
      </c>
      <c r="I184" s="65">
        <f t="shared" si="123"/>
        <v>51.459232677204227</v>
      </c>
      <c r="J184" s="65">
        <f t="shared" si="124"/>
        <v>21.307020689238044</v>
      </c>
      <c r="K184" s="65">
        <f t="shared" si="125"/>
        <v>19.983642460125068</v>
      </c>
      <c r="L184" s="52"/>
      <c r="M184" s="52"/>
      <c r="N184" s="51" t="s">
        <v>72</v>
      </c>
      <c r="O184" s="52">
        <f t="shared" ref="O184:R184" si="146">SUM(O185:O187)</f>
        <v>8099.63</v>
      </c>
      <c r="P184" s="52">
        <f t="shared" si="146"/>
        <v>28717.080875174051</v>
      </c>
      <c r="Q184" s="52">
        <f t="shared" si="146"/>
        <v>11050.88</v>
      </c>
      <c r="R184" s="52">
        <f t="shared" si="146"/>
        <v>39732.647454781909</v>
      </c>
      <c r="S184" s="65">
        <f t="shared" si="139"/>
        <v>-26.706017982278325</v>
      </c>
      <c r="T184" s="65">
        <f t="shared" si="140"/>
        <v>-27.724219968337678</v>
      </c>
    </row>
    <row r="185" spans="1:20" x14ac:dyDescent="0.35">
      <c r="A185" s="58" t="s">
        <v>73</v>
      </c>
      <c r="B185" s="69">
        <v>246.97</v>
      </c>
      <c r="C185" s="70">
        <v>879.28790000000004</v>
      </c>
      <c r="D185" s="69">
        <v>347.2</v>
      </c>
      <c r="E185" s="70">
        <v>1234.404745229371</v>
      </c>
      <c r="F185" s="69">
        <v>153.87</v>
      </c>
      <c r="G185" s="70">
        <v>553.87946938412449</v>
      </c>
      <c r="H185" s="65">
        <f t="shared" si="122"/>
        <v>-28.868087557603687</v>
      </c>
      <c r="I185" s="65">
        <f t="shared" si="123"/>
        <v>-28.768266373067519</v>
      </c>
      <c r="J185" s="65">
        <f t="shared" si="124"/>
        <v>60.505621628647532</v>
      </c>
      <c r="K185" s="65">
        <f t="shared" si="125"/>
        <v>58.750765934275762</v>
      </c>
      <c r="N185" s="58" t="s">
        <v>73</v>
      </c>
      <c r="O185" s="69">
        <v>1129.07</v>
      </c>
      <c r="P185" s="70">
        <v>4003.0808687537819</v>
      </c>
      <c r="Q185" s="69">
        <v>4423.8999999999996</v>
      </c>
      <c r="R185" s="70">
        <v>15905.801069384124</v>
      </c>
      <c r="S185" s="65">
        <f t="shared" si="139"/>
        <v>-74.477949320735092</v>
      </c>
      <c r="T185" s="65">
        <f t="shared" si="140"/>
        <v>-74.832573026082855</v>
      </c>
    </row>
    <row r="186" spans="1:20" ht="46.5" x14ac:dyDescent="0.35">
      <c r="A186" s="58" t="s">
        <v>74</v>
      </c>
      <c r="B186" s="69">
        <v>19.899999999999999</v>
      </c>
      <c r="C186" s="70">
        <v>70.862200000000001</v>
      </c>
      <c r="D186" s="69">
        <v>53.7</v>
      </c>
      <c r="E186" s="70">
        <v>190.9176982658332</v>
      </c>
      <c r="F186" s="69">
        <v>11.86</v>
      </c>
      <c r="G186" s="70">
        <v>42.701179029152826</v>
      </c>
      <c r="H186" s="65">
        <f t="shared" si="122"/>
        <v>-62.942271880819369</v>
      </c>
      <c r="I186" s="65">
        <f t="shared" si="123"/>
        <v>-62.883378207644377</v>
      </c>
      <c r="J186" s="65">
        <f t="shared" si="124"/>
        <v>67.790893760539603</v>
      </c>
      <c r="K186" s="65">
        <f t="shared" si="125"/>
        <v>65.949047804092629</v>
      </c>
      <c r="N186" s="58" t="s">
        <v>74</v>
      </c>
      <c r="O186" s="69">
        <v>104.01</v>
      </c>
      <c r="P186" s="70">
        <v>368.77870926963578</v>
      </c>
      <c r="Q186" s="69">
        <v>37.53</v>
      </c>
      <c r="R186" s="70">
        <v>134.93537902915284</v>
      </c>
      <c r="S186" s="65">
        <f t="shared" si="139"/>
        <v>177.13828936850524</v>
      </c>
      <c r="T186" s="65">
        <f t="shared" si="140"/>
        <v>173.30023595217455</v>
      </c>
    </row>
    <row r="187" spans="1:20" ht="46.5" x14ac:dyDescent="0.35">
      <c r="A187" s="58" t="s">
        <v>75</v>
      </c>
      <c r="B187" s="46">
        <v>2541.06</v>
      </c>
      <c r="C187" s="46">
        <v>9047.0008000000016</v>
      </c>
      <c r="D187" s="46">
        <v>1455.63</v>
      </c>
      <c r="E187" s="46">
        <v>5175.2331801466489</v>
      </c>
      <c r="F187" s="46">
        <v>2149</v>
      </c>
      <c r="G187" s="46">
        <v>7735.5142063686299</v>
      </c>
      <c r="H187" s="65">
        <f t="shared" si="122"/>
        <v>74.567712949032341</v>
      </c>
      <c r="I187" s="65">
        <f t="shared" si="123"/>
        <v>74.813394586862643</v>
      </c>
      <c r="J187" s="65">
        <f t="shared" si="124"/>
        <v>18.243834341554205</v>
      </c>
      <c r="K187" s="65">
        <f t="shared" si="125"/>
        <v>16.954097150408273</v>
      </c>
      <c r="N187" s="58" t="s">
        <v>75</v>
      </c>
      <c r="O187" s="46">
        <v>6866.55</v>
      </c>
      <c r="P187" s="46">
        <v>24345.221297150634</v>
      </c>
      <c r="Q187" s="46">
        <v>6589.45</v>
      </c>
      <c r="R187" s="46">
        <v>23691.911006368628</v>
      </c>
      <c r="S187" s="65">
        <f t="shared" si="139"/>
        <v>4.2052068078519511</v>
      </c>
      <c r="T187" s="65">
        <f t="shared" si="140"/>
        <v>2.7575246699448996</v>
      </c>
    </row>
    <row r="188" spans="1:20" ht="46.5" x14ac:dyDescent="0.35">
      <c r="A188" s="51" t="s">
        <v>76</v>
      </c>
      <c r="B188" s="52">
        <v>3763.9</v>
      </c>
      <c r="C188" s="52">
        <v>13400.723448217001</v>
      </c>
      <c r="D188" s="52">
        <v>3942.77</v>
      </c>
      <c r="E188" s="52">
        <v>14017.86124520364</v>
      </c>
      <c r="F188" s="52">
        <v>3791.51</v>
      </c>
      <c r="G188" s="52">
        <v>13647.88096002402</v>
      </c>
      <c r="H188" s="65">
        <f t="shared" si="122"/>
        <v>-4.5366582377364182</v>
      </c>
      <c r="I188" s="65">
        <f t="shared" si="123"/>
        <v>-4.4025103843697906</v>
      </c>
      <c r="J188" s="65">
        <f t="shared" si="124"/>
        <v>-0.72820591268386181</v>
      </c>
      <c r="K188" s="65">
        <f t="shared" si="125"/>
        <v>-1.8109588772862821</v>
      </c>
      <c r="N188" s="51" t="s">
        <v>76</v>
      </c>
      <c r="O188" s="52">
        <v>17366.009999999998</v>
      </c>
      <c r="P188" s="52">
        <v>61570.864979759026</v>
      </c>
      <c r="Q188" s="52">
        <v>11148.45</v>
      </c>
      <c r="R188" s="52">
        <v>40083.450860024022</v>
      </c>
      <c r="S188" s="65">
        <f t="shared" si="139"/>
        <v>55.770622822006629</v>
      </c>
      <c r="T188" s="65">
        <f t="shared" si="140"/>
        <v>53.606697174780436</v>
      </c>
    </row>
    <row r="189" spans="1:20" ht="31" x14ac:dyDescent="0.35">
      <c r="A189" s="47" t="s">
        <v>95</v>
      </c>
      <c r="B189" s="48">
        <v>21360.560000000001</v>
      </c>
      <c r="C189" s="48">
        <v>76050.613330383989</v>
      </c>
      <c r="D189" s="48">
        <v>17596.21</v>
      </c>
      <c r="E189" s="48">
        <v>62560.390222841183</v>
      </c>
      <c r="F189" s="48">
        <v>25200.75</v>
      </c>
      <c r="G189" s="48">
        <v>90712.409227824101</v>
      </c>
      <c r="H189" s="65">
        <f t="shared" si="122"/>
        <v>21.392959051977684</v>
      </c>
      <c r="I189" s="65">
        <f t="shared" si="123"/>
        <v>21.563521358307398</v>
      </c>
      <c r="J189" s="65">
        <f t="shared" si="124"/>
        <v>-15.23839568266817</v>
      </c>
      <c r="K189" s="65">
        <f t="shared" si="125"/>
        <v>-16.162943992168735</v>
      </c>
      <c r="N189" s="47" t="s">
        <v>95</v>
      </c>
      <c r="O189" s="48">
        <v>99472.16</v>
      </c>
      <c r="P189" s="48">
        <v>352676.66324937204</v>
      </c>
      <c r="Q189" s="48">
        <v>127397.6</v>
      </c>
      <c r="R189" s="48">
        <v>458048.93694833049</v>
      </c>
      <c r="S189" s="65">
        <f t="shared" si="139"/>
        <v>-21.919910579163187</v>
      </c>
      <c r="T189" s="65">
        <f t="shared" si="140"/>
        <v>-23.004588636529206</v>
      </c>
    </row>
    <row r="190" spans="1:20" ht="46.5" x14ac:dyDescent="0.35">
      <c r="A190" s="49" t="s">
        <v>77</v>
      </c>
      <c r="B190" s="46">
        <v>5256.93</v>
      </c>
      <c r="C190" s="46">
        <v>18716.394539999998</v>
      </c>
      <c r="D190" s="46">
        <v>2580.04</v>
      </c>
      <c r="E190" s="46">
        <v>9172.8954905588544</v>
      </c>
      <c r="F190" s="46">
        <v>5320.28</v>
      </c>
      <c r="G190" s="46">
        <v>19150.82111418678</v>
      </c>
      <c r="H190" s="65">
        <f t="shared" si="122"/>
        <v>103.75381777026712</v>
      </c>
      <c r="I190" s="65">
        <f t="shared" si="123"/>
        <v>104.04020256486874</v>
      </c>
      <c r="J190" s="65">
        <f t="shared" si="124"/>
        <v>-1.1907268038524137</v>
      </c>
      <c r="K190" s="65">
        <f t="shared" si="125"/>
        <v>-2.2684488126984803</v>
      </c>
      <c r="N190" s="49" t="s">
        <v>77</v>
      </c>
      <c r="O190" s="46">
        <v>22776.3</v>
      </c>
      <c r="P190" s="46">
        <v>80752.923851516563</v>
      </c>
      <c r="Q190" s="46">
        <v>24229.13</v>
      </c>
      <c r="R190" s="46">
        <v>87114.117034186784</v>
      </c>
      <c r="S190" s="65">
        <f t="shared" si="139"/>
        <v>-5.9962119977069079</v>
      </c>
      <c r="T190" s="65">
        <f t="shared" si="140"/>
        <v>-7.3021381599653381</v>
      </c>
    </row>
    <row r="191" spans="1:20" ht="46.5" x14ac:dyDescent="0.35">
      <c r="A191" s="49" t="s">
        <v>96</v>
      </c>
      <c r="B191" s="46">
        <v>119.92</v>
      </c>
      <c r="C191" s="46">
        <v>426.94900000000001</v>
      </c>
      <c r="D191" s="46">
        <v>95.11</v>
      </c>
      <c r="E191" s="46">
        <v>338.13606857679235</v>
      </c>
      <c r="F191" s="46">
        <v>1380.75</v>
      </c>
      <c r="G191" s="46">
        <v>4970.1297384533218</v>
      </c>
      <c r="H191" s="65">
        <f t="shared" si="122"/>
        <v>26.085585111975604</v>
      </c>
      <c r="I191" s="65">
        <f t="shared" si="123"/>
        <v>26.26544154163129</v>
      </c>
      <c r="J191" s="65">
        <f t="shared" si="124"/>
        <v>-91.314865109541913</v>
      </c>
      <c r="K191" s="65">
        <f t="shared" si="125"/>
        <v>-91.409701105048725</v>
      </c>
      <c r="N191" s="49" t="s">
        <v>96</v>
      </c>
      <c r="O191" s="46">
        <v>360.95</v>
      </c>
      <c r="P191" s="46">
        <v>1279.7321129903514</v>
      </c>
      <c r="Q191" s="46">
        <v>6034.69</v>
      </c>
      <c r="R191" s="46">
        <v>21697.29493845332</v>
      </c>
      <c r="S191" s="65">
        <f t="shared" si="139"/>
        <v>-94.018748270416538</v>
      </c>
      <c r="T191" s="65">
        <f t="shared" si="140"/>
        <v>-94.101881747837936</v>
      </c>
    </row>
    <row r="192" spans="1:20" ht="31" x14ac:dyDescent="0.35">
      <c r="A192" s="49" t="s">
        <v>78</v>
      </c>
      <c r="B192" s="46">
        <v>4307.91</v>
      </c>
      <c r="C192" s="46">
        <v>15337.585148</v>
      </c>
      <c r="D192" s="46">
        <v>3062.11</v>
      </c>
      <c r="E192" s="46">
        <v>10886.81339762827</v>
      </c>
      <c r="F192" s="46">
        <v>3356.82</v>
      </c>
      <c r="G192" s="46">
        <v>12083.183348583168</v>
      </c>
      <c r="H192" s="65">
        <f t="shared" si="122"/>
        <v>40.684364702770296</v>
      </c>
      <c r="I192" s="65">
        <f t="shared" si="123"/>
        <v>40.882226853831696</v>
      </c>
      <c r="J192" s="65">
        <f t="shared" si="124"/>
        <v>28.333065222442656</v>
      </c>
      <c r="K192" s="65">
        <f t="shared" si="125"/>
        <v>26.933314719572081</v>
      </c>
      <c r="N192" s="49" t="s">
        <v>78</v>
      </c>
      <c r="O192" s="46">
        <v>20609.099999999999</v>
      </c>
      <c r="P192" s="46">
        <v>73069.178607819573</v>
      </c>
      <c r="Q192" s="46">
        <v>17722.95</v>
      </c>
      <c r="R192" s="46">
        <v>63721.598344583159</v>
      </c>
      <c r="S192" s="65">
        <f t="shared" si="139"/>
        <v>16.284817143872758</v>
      </c>
      <c r="T192" s="65">
        <f t="shared" si="140"/>
        <v>14.669406458840072</v>
      </c>
    </row>
    <row r="193" spans="1:20" x14ac:dyDescent="0.35">
      <c r="A193" s="49" t="s">
        <v>97</v>
      </c>
      <c r="B193" s="46">
        <v>16.75</v>
      </c>
      <c r="C193" s="46">
        <v>59.639199999999995</v>
      </c>
      <c r="D193" s="46">
        <v>51.77</v>
      </c>
      <c r="E193" s="46">
        <v>184.06511221252029</v>
      </c>
      <c r="F193" s="46">
        <v>270.42</v>
      </c>
      <c r="G193" s="46">
        <v>973.41317864284588</v>
      </c>
      <c r="H193" s="65">
        <f t="shared" si="122"/>
        <v>-67.645354452385561</v>
      </c>
      <c r="I193" s="65">
        <f t="shared" si="123"/>
        <v>-67.598857120114644</v>
      </c>
      <c r="J193" s="65">
        <f t="shared" si="124"/>
        <v>-93.805931513941275</v>
      </c>
      <c r="K193" s="65">
        <f t="shared" si="125"/>
        <v>-93.873187531408774</v>
      </c>
      <c r="N193" s="49" t="s">
        <v>97</v>
      </c>
      <c r="O193" s="46">
        <v>976.79</v>
      </c>
      <c r="P193" s="46">
        <v>3463.192257475861</v>
      </c>
      <c r="Q193" s="46">
        <v>1325.63</v>
      </c>
      <c r="R193" s="46">
        <v>4766.2218786428457</v>
      </c>
      <c r="S193" s="65">
        <f t="shared" si="139"/>
        <v>-26.315035115379118</v>
      </c>
      <c r="T193" s="65">
        <f t="shared" si="140"/>
        <v>-27.338836805012846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2"/>
        <v>0.00</v>
      </c>
      <c r="I194" s="65" t="str">
        <f t="shared" si="123"/>
        <v>0.00</v>
      </c>
      <c r="J194" s="65" t="str">
        <f t="shared" si="124"/>
        <v>0.00</v>
      </c>
      <c r="K194" s="65" t="str">
        <f t="shared" si="125"/>
        <v>0.00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47">IFERROR(P194/R194*100-100,"0.00")</f>
        <v>0.00</v>
      </c>
    </row>
    <row r="195" spans="1:20" ht="31" x14ac:dyDescent="0.35">
      <c r="A195" s="49" t="s">
        <v>107</v>
      </c>
      <c r="B195" s="46">
        <v>11659.05</v>
      </c>
      <c r="C195" s="46">
        <v>41510.045442383998</v>
      </c>
      <c r="D195" s="46">
        <v>11807.19</v>
      </c>
      <c r="E195" s="46">
        <v>41978.480153864744</v>
      </c>
      <c r="F195" s="46">
        <v>14872.48</v>
      </c>
      <c r="G195" s="46">
        <v>53534.861847957982</v>
      </c>
      <c r="H195" s="65">
        <f t="shared" si="122"/>
        <v>-1.2546592372952574</v>
      </c>
      <c r="I195" s="65">
        <f t="shared" si="123"/>
        <v>-1.1158924995945085</v>
      </c>
      <c r="J195" s="65">
        <f t="shared" si="124"/>
        <v>-21.606551160263791</v>
      </c>
      <c r="K195" s="65">
        <f t="shared" si="125"/>
        <v>-22.461655807995058</v>
      </c>
      <c r="N195" s="49" t="s">
        <v>107</v>
      </c>
      <c r="O195" s="46">
        <v>54749.03</v>
      </c>
      <c r="P195" s="46">
        <v>194111.63641956964</v>
      </c>
      <c r="Q195" s="46">
        <v>78085.19</v>
      </c>
      <c r="R195" s="46">
        <v>280749.70475246437</v>
      </c>
      <c r="S195" s="65">
        <f t="shared" ref="S195:S204" si="148">IFERROR(O195/Q195*100-100,"0.00")</f>
        <v>-29.885513501343851</v>
      </c>
      <c r="T195" s="65">
        <f t="shared" ref="T195:T204" si="149">IFERROR(P195/R195*100-100,"0.00")</f>
        <v>-30.859540318762967</v>
      </c>
    </row>
    <row r="196" spans="1:20" ht="35.5" x14ac:dyDescent="0.4">
      <c r="A196" s="43" t="s">
        <v>79</v>
      </c>
      <c r="B196" s="44">
        <f t="shared" ref="B196:G196" si="150">B197+B200</f>
        <v>3127.33</v>
      </c>
      <c r="C196" s="44">
        <f t="shared" si="150"/>
        <v>11134.3511</v>
      </c>
      <c r="D196" s="44">
        <f t="shared" si="150"/>
        <v>2492.04</v>
      </c>
      <c r="E196" s="44">
        <f t="shared" si="150"/>
        <v>8860.0586000000003</v>
      </c>
      <c r="F196" s="44">
        <f t="shared" si="150"/>
        <v>217.8</v>
      </c>
      <c r="G196" s="44">
        <f t="shared" si="150"/>
        <v>784.00450000000001</v>
      </c>
      <c r="H196" s="65">
        <f t="shared" si="122"/>
        <v>25.492768976420919</v>
      </c>
      <c r="I196" s="65">
        <f t="shared" si="123"/>
        <v>25.669045800667732</v>
      </c>
      <c r="J196" s="65">
        <f t="shared" si="124"/>
        <v>1335.872359963269</v>
      </c>
      <c r="K196" s="65">
        <f t="shared" si="125"/>
        <v>1320.1896927887533</v>
      </c>
      <c r="L196" s="44"/>
      <c r="M196" s="44"/>
      <c r="N196" s="43" t="s">
        <v>79</v>
      </c>
      <c r="O196" s="44">
        <f t="shared" ref="O196:R196" si="151">O197+O200</f>
        <v>9310.89</v>
      </c>
      <c r="P196" s="44">
        <f t="shared" si="151"/>
        <v>33011.565699999999</v>
      </c>
      <c r="Q196" s="44">
        <f t="shared" si="151"/>
        <v>748.13</v>
      </c>
      <c r="R196" s="44">
        <f t="shared" si="151"/>
        <v>2689.861355</v>
      </c>
      <c r="S196" s="65">
        <f t="shared" si="148"/>
        <v>1144.555090692794</v>
      </c>
      <c r="T196" s="65">
        <f t="shared" si="149"/>
        <v>1127.2590049534356</v>
      </c>
    </row>
    <row r="197" spans="1:20" ht="31" x14ac:dyDescent="0.35">
      <c r="A197" s="47" t="s">
        <v>80</v>
      </c>
      <c r="B197" s="48">
        <f t="shared" ref="B197:G197" si="152">SUM(B198:B199)</f>
        <v>642.16999999999996</v>
      </c>
      <c r="C197" s="48">
        <f t="shared" si="152"/>
        <v>2286.3505</v>
      </c>
      <c r="D197" s="48">
        <f t="shared" si="152"/>
        <v>462.3</v>
      </c>
      <c r="E197" s="48">
        <f t="shared" si="152"/>
        <v>1643.6456000000001</v>
      </c>
      <c r="F197" s="48">
        <f t="shared" si="152"/>
        <v>0</v>
      </c>
      <c r="G197" s="48">
        <f t="shared" si="152"/>
        <v>0</v>
      </c>
      <c r="H197" s="65">
        <f t="shared" si="122"/>
        <v>38.90763573437161</v>
      </c>
      <c r="I197" s="65">
        <f t="shared" si="123"/>
        <v>39.102401393585097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ref="O197:R197" si="153">SUM(O198:O199)</f>
        <v>1656.77</v>
      </c>
      <c r="P197" s="48">
        <f t="shared" si="153"/>
        <v>5874.0331000000006</v>
      </c>
      <c r="Q197" s="48">
        <f t="shared" si="153"/>
        <v>0</v>
      </c>
      <c r="R197" s="48">
        <f t="shared" si="153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642.16999999999996</v>
      </c>
      <c r="C198" s="46">
        <v>2286.3505</v>
      </c>
      <c r="D198" s="46">
        <v>462.3</v>
      </c>
      <c r="E198" s="46">
        <v>1643.6456000000001</v>
      </c>
      <c r="F198" s="46">
        <v>0</v>
      </c>
      <c r="G198" s="46">
        <v>0</v>
      </c>
      <c r="H198" s="65">
        <f t="shared" si="122"/>
        <v>38.90763573437161</v>
      </c>
      <c r="I198" s="65">
        <f t="shared" si="123"/>
        <v>39.102401393585097</v>
      </c>
      <c r="J198" s="65">
        <v>100</v>
      </c>
      <c r="K198" s="65">
        <v>100</v>
      </c>
      <c r="N198" s="49" t="s">
        <v>81</v>
      </c>
      <c r="O198" s="46">
        <v>1656.77</v>
      </c>
      <c r="P198" s="46">
        <v>5874.0331000000006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2"/>
        <v>0.00</v>
      </c>
      <c r="I199" s="65" t="str">
        <f t="shared" si="123"/>
        <v>0.00</v>
      </c>
      <c r="J199" s="65">
        <v>0</v>
      </c>
      <c r="K199" s="65">
        <v>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 t="str">
        <f t="shared" si="148"/>
        <v>0.00</v>
      </c>
      <c r="T199" s="65" t="str">
        <f t="shared" si="149"/>
        <v>0.00</v>
      </c>
    </row>
    <row r="200" spans="1:20" ht="31" x14ac:dyDescent="0.35">
      <c r="A200" s="47" t="s">
        <v>83</v>
      </c>
      <c r="B200" s="48">
        <v>2485.16</v>
      </c>
      <c r="C200" s="48">
        <v>8848.0005999999994</v>
      </c>
      <c r="D200" s="48">
        <v>2029.74</v>
      </c>
      <c r="E200" s="48">
        <v>7216.4129999999996</v>
      </c>
      <c r="F200" s="48">
        <v>217.8</v>
      </c>
      <c r="G200" s="48">
        <v>784.00450000000001</v>
      </c>
      <c r="H200" s="65">
        <f t="shared" si="122"/>
        <v>22.437356508715396</v>
      </c>
      <c r="I200" s="65">
        <f t="shared" si="123"/>
        <v>22.609398880025282</v>
      </c>
      <c r="J200" s="65">
        <f t="shared" si="124"/>
        <v>1041.0284664830119</v>
      </c>
      <c r="K200" s="65">
        <f t="shared" si="125"/>
        <v>1028.5650273691028</v>
      </c>
      <c r="N200" s="47" t="s">
        <v>83</v>
      </c>
      <c r="O200" s="48">
        <v>7654.12</v>
      </c>
      <c r="P200" s="48">
        <v>27137.532599999999</v>
      </c>
      <c r="Q200" s="48">
        <v>748.13</v>
      </c>
      <c r="R200" s="48">
        <v>2689.861355</v>
      </c>
      <c r="S200" s="65">
        <f t="shared" si="148"/>
        <v>923.10026332321922</v>
      </c>
      <c r="T200" s="65">
        <f t="shared" si="149"/>
        <v>908.88220686749844</v>
      </c>
    </row>
    <row r="201" spans="1:20" ht="18" x14ac:dyDescent="0.4">
      <c r="A201" s="43" t="s">
        <v>84</v>
      </c>
      <c r="B201" s="44">
        <f t="shared" ref="B201:G201" si="154">SUM(B202+B203+B204)</f>
        <v>11509.51</v>
      </c>
      <c r="C201" s="44">
        <f t="shared" si="154"/>
        <v>40977.6236600786</v>
      </c>
      <c r="D201" s="44">
        <f t="shared" si="154"/>
        <v>22150.41</v>
      </c>
      <c r="E201" s="44">
        <f t="shared" si="154"/>
        <v>78752.111401572009</v>
      </c>
      <c r="F201" s="44">
        <f t="shared" si="154"/>
        <v>13559.79</v>
      </c>
      <c r="G201" s="44">
        <f t="shared" si="154"/>
        <v>48809.71024</v>
      </c>
      <c r="H201" s="65">
        <f t="shared" si="122"/>
        <v>-48.03929137203329</v>
      </c>
      <c r="I201" s="65">
        <f t="shared" si="123"/>
        <v>-47.966317434810236</v>
      </c>
      <c r="J201" s="65">
        <f t="shared" si="124"/>
        <v>-15.120293160882298</v>
      </c>
      <c r="K201" s="65">
        <f t="shared" si="125"/>
        <v>-16.04616487459279</v>
      </c>
      <c r="L201" s="44"/>
      <c r="M201" s="44"/>
      <c r="N201" s="43" t="s">
        <v>84</v>
      </c>
      <c r="O201" s="44">
        <f t="shared" ref="O201:R201" si="155">SUM(O202+O203+O204)</f>
        <v>78005.56</v>
      </c>
      <c r="P201" s="44">
        <f t="shared" si="155"/>
        <v>276567.21906434064</v>
      </c>
      <c r="Q201" s="44">
        <f t="shared" si="155"/>
        <v>80595.63</v>
      </c>
      <c r="R201" s="44">
        <f t="shared" si="155"/>
        <v>289775.803498697</v>
      </c>
      <c r="S201" s="65">
        <f t="shared" si="148"/>
        <v>-3.2136605917715428</v>
      </c>
      <c r="T201" s="65">
        <f t="shared" si="149"/>
        <v>-4.5582081991934729</v>
      </c>
    </row>
    <row r="202" spans="1:20" x14ac:dyDescent="0.35">
      <c r="A202" s="45" t="s">
        <v>85</v>
      </c>
      <c r="B202" s="46">
        <v>3725.59</v>
      </c>
      <c r="C202" s="46">
        <v>13264.322510358899</v>
      </c>
      <c r="D202" s="46">
        <v>7724.3</v>
      </c>
      <c r="E202" s="46">
        <v>27462.475600000002</v>
      </c>
      <c r="F202" s="46">
        <v>6153.43</v>
      </c>
      <c r="G202" s="46">
        <v>22149.836800000001</v>
      </c>
      <c r="H202" s="65">
        <f t="shared" si="122"/>
        <v>-51.76792719081341</v>
      </c>
      <c r="I202" s="65">
        <f t="shared" si="123"/>
        <v>-51.700193735050973</v>
      </c>
      <c r="J202" s="65">
        <f t="shared" si="124"/>
        <v>-39.455068148983571</v>
      </c>
      <c r="K202" s="65">
        <f t="shared" si="125"/>
        <v>-40.115484235265797</v>
      </c>
      <c r="N202" s="45" t="s">
        <v>85</v>
      </c>
      <c r="O202" s="46">
        <v>20861.32</v>
      </c>
      <c r="P202" s="46">
        <v>73963.410185542161</v>
      </c>
      <c r="Q202" s="46">
        <v>22582.76</v>
      </c>
      <c r="R202" s="46">
        <v>81194.678236910549</v>
      </c>
      <c r="S202" s="65">
        <f t="shared" si="148"/>
        <v>-7.6228060697629445</v>
      </c>
      <c r="T202" s="65">
        <f t="shared" si="149"/>
        <v>-8.9060862218936734</v>
      </c>
    </row>
    <row r="203" spans="1:20" x14ac:dyDescent="0.35">
      <c r="A203" s="45" t="s">
        <v>86</v>
      </c>
      <c r="B203" s="46">
        <v>93.85</v>
      </c>
      <c r="C203" s="46">
        <v>334.1266258186281</v>
      </c>
      <c r="D203" s="46">
        <v>0</v>
      </c>
      <c r="E203" s="46">
        <v>0</v>
      </c>
      <c r="F203" s="46">
        <v>0</v>
      </c>
      <c r="G203" s="46">
        <v>0</v>
      </c>
      <c r="H203" s="65">
        <v>100</v>
      </c>
      <c r="I203" s="65">
        <v>100</v>
      </c>
      <c r="J203" s="65">
        <v>100</v>
      </c>
      <c r="K203" s="65">
        <v>100</v>
      </c>
      <c r="N203" s="45" t="s">
        <v>86</v>
      </c>
      <c r="O203" s="46">
        <v>94.24</v>
      </c>
      <c r="P203" s="46">
        <v>334.1266258186281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7690.07</v>
      </c>
      <c r="C204" s="60">
        <v>27379.174523901071</v>
      </c>
      <c r="D204" s="60">
        <v>14426.11</v>
      </c>
      <c r="E204" s="60">
        <v>51289.635801572003</v>
      </c>
      <c r="F204" s="60">
        <v>7406.36</v>
      </c>
      <c r="G204" s="60">
        <v>26659.873440000003</v>
      </c>
      <c r="H204" s="66">
        <f t="shared" si="122"/>
        <v>-46.693391357753413</v>
      </c>
      <c r="I204" s="66">
        <f t="shared" si="123"/>
        <v>-46.618504701759043</v>
      </c>
      <c r="J204" s="66">
        <f t="shared" si="124"/>
        <v>3.8306266506084086</v>
      </c>
      <c r="K204" s="66">
        <f t="shared" si="125"/>
        <v>2.6980663862486267</v>
      </c>
      <c r="N204" s="59" t="s">
        <v>87</v>
      </c>
      <c r="O204" s="73">
        <v>57050</v>
      </c>
      <c r="P204" s="60">
        <v>202269.68225297984</v>
      </c>
      <c r="Q204" s="60">
        <v>58012.87</v>
      </c>
      <c r="R204" s="60">
        <v>208581.12526178642</v>
      </c>
      <c r="S204" s="66">
        <f t="shared" si="148"/>
        <v>-1.6597523963217071</v>
      </c>
      <c r="T204" s="66">
        <f t="shared" si="149"/>
        <v>-3.0258936425264835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  <mergeCell ref="H161:I161"/>
    <mergeCell ref="J161:K161"/>
    <mergeCell ref="H108:I108"/>
    <mergeCell ref="J108:K108"/>
    <mergeCell ref="H58:I58"/>
    <mergeCell ref="J58:K58"/>
    <mergeCell ref="H106:K106"/>
    <mergeCell ref="F106:G106"/>
    <mergeCell ref="B54:G54"/>
    <mergeCell ref="B57:C57"/>
    <mergeCell ref="D57:E57"/>
    <mergeCell ref="F57:G57"/>
    <mergeCell ref="D56:E56"/>
    <mergeCell ref="F56:G56"/>
    <mergeCell ref="B56:C56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O54:R54"/>
    <mergeCell ref="O56:P56"/>
    <mergeCell ref="Q56:R56"/>
    <mergeCell ref="S56:T56"/>
    <mergeCell ref="O4:P4"/>
    <mergeCell ref="Q4:R4"/>
    <mergeCell ref="O5:P5"/>
    <mergeCell ref="Q5:R5"/>
    <mergeCell ref="O57:P57"/>
    <mergeCell ref="Q57:R57"/>
    <mergeCell ref="S57:T57"/>
    <mergeCell ref="O58:P58"/>
    <mergeCell ref="Q58:R58"/>
    <mergeCell ref="S58:T58"/>
    <mergeCell ref="O161:P161"/>
    <mergeCell ref="Q161:R161"/>
    <mergeCell ref="S161:T161"/>
    <mergeCell ref="O157:R157"/>
    <mergeCell ref="O159:P159"/>
    <mergeCell ref="Q159:R159"/>
    <mergeCell ref="S159:T159"/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2026-01-16T05:25:34Z</dcterms:modified>
</cp:coreProperties>
</file>