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Feb,2026\"/>
    </mc:Choice>
  </mc:AlternateContent>
  <xr:revisionPtr revIDLastSave="0" documentId="13_ncr:1_{75BF0DA3-D6AB-4DCC-B2AF-E36ECF7A6A0B}" xr6:coauthVersionLast="38" xr6:coauthVersionMax="47" xr10:uidLastSave="{00000000-0000-0000-0000-000000000000}"/>
  <bookViews>
    <workbookView xWindow="0" yWindow="0" windowWidth="8560" windowHeight="671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79021"/>
</workbook>
</file>

<file path=xl/calcChain.xml><?xml version="1.0" encoding="utf-8"?>
<calcChain xmlns="http://schemas.openxmlformats.org/spreadsheetml/2006/main">
  <c r="E14" i="3" l="1"/>
  <c r="D14" i="3"/>
  <c r="C14" i="3"/>
  <c r="B14" i="3"/>
  <c r="E48" i="3"/>
  <c r="D48" i="3"/>
  <c r="C48" i="3"/>
  <c r="B48" i="3"/>
  <c r="R201" i="2" l="1"/>
  <c r="Q201" i="2"/>
  <c r="P201" i="2"/>
  <c r="O201" i="2"/>
  <c r="R197" i="2"/>
  <c r="Q197" i="2"/>
  <c r="P197" i="2"/>
  <c r="O197" i="2"/>
  <c r="R196" i="2"/>
  <c r="Q196" i="2"/>
  <c r="P196" i="2"/>
  <c r="O196" i="2"/>
  <c r="R184" i="2"/>
  <c r="Q184" i="2"/>
  <c r="P184" i="2"/>
  <c r="O184" i="2"/>
  <c r="R183" i="2"/>
  <c r="R181" i="2" s="1"/>
  <c r="Q183" i="2"/>
  <c r="Q181" i="2" s="1"/>
  <c r="P183" i="2"/>
  <c r="P181" i="2" s="1"/>
  <c r="O183" i="2"/>
  <c r="O181" i="2" s="1"/>
  <c r="R178" i="2"/>
  <c r="Q178" i="2"/>
  <c r="P178" i="2"/>
  <c r="O178" i="2"/>
  <c r="R171" i="2"/>
  <c r="Q171" i="2"/>
  <c r="P171" i="2"/>
  <c r="O171" i="2"/>
  <c r="O167" i="2" s="1"/>
  <c r="R168" i="2"/>
  <c r="Q168" i="2"/>
  <c r="P168" i="2"/>
  <c r="O168" i="2"/>
  <c r="R167" i="2"/>
  <c r="Q167" i="2"/>
  <c r="P167" i="2"/>
  <c r="R163" i="2"/>
  <c r="Q163" i="2"/>
  <c r="P163" i="2"/>
  <c r="O163" i="2"/>
  <c r="R149" i="2"/>
  <c r="R148" i="2" s="1"/>
  <c r="Q149" i="2"/>
  <c r="Q148" i="2" s="1"/>
  <c r="P149" i="2"/>
  <c r="O149" i="2"/>
  <c r="P148" i="2"/>
  <c r="O148" i="2"/>
  <c r="R145" i="2"/>
  <c r="Q145" i="2"/>
  <c r="P145" i="2"/>
  <c r="O145" i="2"/>
  <c r="S145" i="2" s="1"/>
  <c r="R142" i="2"/>
  <c r="Q142" i="2"/>
  <c r="P142" i="2"/>
  <c r="O142" i="2"/>
  <c r="R139" i="2"/>
  <c r="R135" i="2" s="1"/>
  <c r="Q139" i="2"/>
  <c r="P139" i="2"/>
  <c r="P135" i="2" s="1"/>
  <c r="O139" i="2"/>
  <c r="O135" i="2" s="1"/>
  <c r="R136" i="2"/>
  <c r="Q136" i="2"/>
  <c r="P136" i="2"/>
  <c r="O136" i="2"/>
  <c r="S136" i="2" s="1"/>
  <c r="R128" i="2"/>
  <c r="Q128" i="2"/>
  <c r="P128" i="2"/>
  <c r="O128" i="2"/>
  <c r="R124" i="2"/>
  <c r="Q124" i="2"/>
  <c r="P124" i="2"/>
  <c r="O124" i="2"/>
  <c r="R120" i="2"/>
  <c r="Q120" i="2"/>
  <c r="P120" i="2"/>
  <c r="O120" i="2"/>
  <c r="R116" i="2"/>
  <c r="Q116" i="2"/>
  <c r="P116" i="2"/>
  <c r="O116" i="2"/>
  <c r="R115" i="2"/>
  <c r="Q115" i="2"/>
  <c r="P115" i="2"/>
  <c r="R111" i="2"/>
  <c r="Q111" i="2"/>
  <c r="P111" i="2"/>
  <c r="O111" i="2"/>
  <c r="S124" i="2"/>
  <c r="S155" i="2"/>
  <c r="S152" i="2"/>
  <c r="S151" i="2"/>
  <c r="S144" i="2"/>
  <c r="S143" i="2"/>
  <c r="S140" i="2"/>
  <c r="S137" i="2"/>
  <c r="S134" i="2"/>
  <c r="S133" i="2"/>
  <c r="S132" i="2"/>
  <c r="S130" i="2"/>
  <c r="S128" i="2"/>
  <c r="S126" i="2"/>
  <c r="S123" i="2"/>
  <c r="S121" i="2"/>
  <c r="S120" i="2"/>
  <c r="S117" i="2"/>
  <c r="S113" i="2"/>
  <c r="S112" i="2"/>
  <c r="G201" i="2"/>
  <c r="F201" i="2"/>
  <c r="E201" i="2"/>
  <c r="D201" i="2"/>
  <c r="C201" i="2"/>
  <c r="B201" i="2"/>
  <c r="G197" i="2"/>
  <c r="F197" i="2"/>
  <c r="E197" i="2"/>
  <c r="E196" i="2" s="1"/>
  <c r="D197" i="2"/>
  <c r="D196" i="2" s="1"/>
  <c r="C197" i="2"/>
  <c r="C196" i="2" s="1"/>
  <c r="B197" i="2"/>
  <c r="B196" i="2" s="1"/>
  <c r="G196" i="2"/>
  <c r="F196" i="2"/>
  <c r="G184" i="2"/>
  <c r="F184" i="2"/>
  <c r="E184" i="2"/>
  <c r="D184" i="2"/>
  <c r="D183" i="2" s="1"/>
  <c r="D181" i="2" s="1"/>
  <c r="C184" i="2"/>
  <c r="C183" i="2" s="1"/>
  <c r="C181" i="2" s="1"/>
  <c r="B184" i="2"/>
  <c r="B183" i="2" s="1"/>
  <c r="B181" i="2" s="1"/>
  <c r="G183" i="2"/>
  <c r="G181" i="2" s="1"/>
  <c r="F183" i="2"/>
  <c r="F181" i="2" s="1"/>
  <c r="E183" i="2"/>
  <c r="E181" i="2" s="1"/>
  <c r="G178" i="2"/>
  <c r="F178" i="2"/>
  <c r="E178" i="2"/>
  <c r="D178" i="2"/>
  <c r="C178" i="2"/>
  <c r="B178" i="2"/>
  <c r="G171" i="2"/>
  <c r="G167" i="2" s="1"/>
  <c r="F171" i="2"/>
  <c r="F167" i="2" s="1"/>
  <c r="E171" i="2"/>
  <c r="D171" i="2"/>
  <c r="C171" i="2"/>
  <c r="B171" i="2"/>
  <c r="G168" i="2"/>
  <c r="F168" i="2"/>
  <c r="E168" i="2"/>
  <c r="D168" i="2"/>
  <c r="C168" i="2"/>
  <c r="B168" i="2"/>
  <c r="G163" i="2"/>
  <c r="F163" i="2"/>
  <c r="E163" i="2"/>
  <c r="D163" i="2"/>
  <c r="C163" i="2"/>
  <c r="B163" i="2"/>
  <c r="G149" i="2"/>
  <c r="F149" i="2"/>
  <c r="E149" i="2"/>
  <c r="E148" i="2" s="1"/>
  <c r="D149" i="2"/>
  <c r="D148" i="2" s="1"/>
  <c r="C149" i="2"/>
  <c r="C148" i="2" s="1"/>
  <c r="B149" i="2"/>
  <c r="B148" i="2" s="1"/>
  <c r="G148" i="2"/>
  <c r="F148" i="2"/>
  <c r="G145" i="2"/>
  <c r="F145" i="2"/>
  <c r="E145" i="2"/>
  <c r="D145" i="2"/>
  <c r="C145" i="2"/>
  <c r="B145" i="2"/>
  <c r="G142" i="2"/>
  <c r="F142" i="2"/>
  <c r="E142" i="2"/>
  <c r="D142" i="2"/>
  <c r="D139" i="2" s="1"/>
  <c r="D135" i="2" s="1"/>
  <c r="C142" i="2"/>
  <c r="C139" i="2" s="1"/>
  <c r="B142" i="2"/>
  <c r="B139" i="2" s="1"/>
  <c r="G139" i="2"/>
  <c r="F139" i="2"/>
  <c r="E139" i="2"/>
  <c r="G136" i="2"/>
  <c r="F136" i="2"/>
  <c r="E136" i="2"/>
  <c r="D136" i="2"/>
  <c r="C136" i="2"/>
  <c r="B136" i="2"/>
  <c r="E135" i="2"/>
  <c r="G128" i="2"/>
  <c r="F128" i="2"/>
  <c r="E128" i="2"/>
  <c r="D128" i="2"/>
  <c r="C128" i="2"/>
  <c r="B128" i="2"/>
  <c r="G124" i="2"/>
  <c r="F124" i="2"/>
  <c r="E124" i="2"/>
  <c r="D124" i="2"/>
  <c r="C124" i="2"/>
  <c r="B124" i="2"/>
  <c r="G120" i="2"/>
  <c r="F120" i="2"/>
  <c r="E120" i="2"/>
  <c r="D120" i="2"/>
  <c r="C120" i="2"/>
  <c r="B120" i="2"/>
  <c r="G116" i="2"/>
  <c r="F116" i="2"/>
  <c r="E116" i="2"/>
  <c r="D116" i="2"/>
  <c r="C116" i="2"/>
  <c r="B116" i="2"/>
  <c r="G115" i="2"/>
  <c r="F115" i="2"/>
  <c r="G111" i="2"/>
  <c r="F111" i="2"/>
  <c r="E111" i="2"/>
  <c r="D111" i="2"/>
  <c r="C111" i="2"/>
  <c r="B111" i="2"/>
  <c r="R98" i="2"/>
  <c r="Q98" i="2"/>
  <c r="P98" i="2"/>
  <c r="O98" i="2"/>
  <c r="R94" i="2"/>
  <c r="R93" i="2" s="1"/>
  <c r="Q94" i="2"/>
  <c r="P94" i="2"/>
  <c r="P93" i="2" s="1"/>
  <c r="O94" i="2"/>
  <c r="Q93" i="2"/>
  <c r="O93" i="2"/>
  <c r="R81" i="2"/>
  <c r="R80" i="2" s="1"/>
  <c r="R78" i="2" s="1"/>
  <c r="Q81" i="2"/>
  <c r="P81" i="2"/>
  <c r="O81" i="2"/>
  <c r="O80" i="2" s="1"/>
  <c r="O78" i="2" s="1"/>
  <c r="Q80" i="2"/>
  <c r="Q78" i="2" s="1"/>
  <c r="P80" i="2"/>
  <c r="P78" i="2" s="1"/>
  <c r="R75" i="2"/>
  <c r="Q75" i="2"/>
  <c r="Q64" i="2" s="1"/>
  <c r="P75" i="2"/>
  <c r="O75" i="2"/>
  <c r="R68" i="2"/>
  <c r="Q68" i="2"/>
  <c r="P68" i="2"/>
  <c r="O68" i="2"/>
  <c r="O64" i="2" s="1"/>
  <c r="R65" i="2"/>
  <c r="Q65" i="2"/>
  <c r="P65" i="2"/>
  <c r="O65" i="2"/>
  <c r="R60" i="2"/>
  <c r="Q60" i="2"/>
  <c r="P60" i="2"/>
  <c r="O60" i="2"/>
  <c r="R46" i="2"/>
  <c r="Q46" i="2"/>
  <c r="Q45" i="2" s="1"/>
  <c r="P46" i="2"/>
  <c r="O46" i="2"/>
  <c r="R45" i="2"/>
  <c r="P45" i="2"/>
  <c r="O45" i="2"/>
  <c r="R42" i="2"/>
  <c r="Q42" i="2"/>
  <c r="P42" i="2"/>
  <c r="O42" i="2"/>
  <c r="R39" i="2"/>
  <c r="R36" i="2" s="1"/>
  <c r="Q39" i="2"/>
  <c r="Q36" i="2" s="1"/>
  <c r="P39" i="2"/>
  <c r="P36" i="2" s="1"/>
  <c r="O39" i="2"/>
  <c r="O36" i="2" s="1"/>
  <c r="O32" i="2" s="1"/>
  <c r="R33" i="2"/>
  <c r="Q33" i="2"/>
  <c r="P33" i="2"/>
  <c r="O33" i="2"/>
  <c r="R25" i="2"/>
  <c r="Q25" i="2"/>
  <c r="P25" i="2"/>
  <c r="P12" i="2" s="1"/>
  <c r="O25" i="2"/>
  <c r="O12" i="2" s="1"/>
  <c r="R21" i="2"/>
  <c r="Q21" i="2"/>
  <c r="P21" i="2"/>
  <c r="O21" i="2"/>
  <c r="R17" i="2"/>
  <c r="Q17" i="2"/>
  <c r="P17" i="2"/>
  <c r="O17" i="2"/>
  <c r="R13" i="2"/>
  <c r="Q13" i="2"/>
  <c r="P13" i="2"/>
  <c r="O13" i="2"/>
  <c r="R8" i="2"/>
  <c r="Q8" i="2"/>
  <c r="P8" i="2"/>
  <c r="O8" i="2"/>
  <c r="G98" i="2"/>
  <c r="F98" i="2"/>
  <c r="E98" i="2"/>
  <c r="D98" i="2"/>
  <c r="C98" i="2"/>
  <c r="B98" i="2"/>
  <c r="G94" i="2"/>
  <c r="F94" i="2"/>
  <c r="E94" i="2"/>
  <c r="E93" i="2" s="1"/>
  <c r="D94" i="2"/>
  <c r="C94" i="2"/>
  <c r="C93" i="2" s="1"/>
  <c r="B94" i="2"/>
  <c r="B93" i="2" s="1"/>
  <c r="G93" i="2"/>
  <c r="F93" i="2"/>
  <c r="D93" i="2"/>
  <c r="G81" i="2"/>
  <c r="G80" i="2" s="1"/>
  <c r="G78" i="2" s="1"/>
  <c r="F81" i="2"/>
  <c r="E81" i="2"/>
  <c r="D81" i="2"/>
  <c r="D80" i="2" s="1"/>
  <c r="D78" i="2" s="1"/>
  <c r="C81" i="2"/>
  <c r="C80" i="2" s="1"/>
  <c r="C78" i="2" s="1"/>
  <c r="B81" i="2"/>
  <c r="B80" i="2" s="1"/>
  <c r="B78" i="2" s="1"/>
  <c r="F80" i="2"/>
  <c r="E80" i="2"/>
  <c r="E78" i="2" s="1"/>
  <c r="F78" i="2"/>
  <c r="G75" i="2"/>
  <c r="F75" i="2"/>
  <c r="E75" i="2"/>
  <c r="E64" i="2" s="1"/>
  <c r="D75" i="2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D64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C46" i="2"/>
  <c r="B46" i="2"/>
  <c r="B45" i="2" s="1"/>
  <c r="D45" i="2"/>
  <c r="C45" i="2"/>
  <c r="G42" i="2"/>
  <c r="F42" i="2"/>
  <c r="E42" i="2"/>
  <c r="D42" i="2"/>
  <c r="C42" i="2"/>
  <c r="B42" i="2"/>
  <c r="G39" i="2"/>
  <c r="G36" i="2" s="1"/>
  <c r="F39" i="2"/>
  <c r="F36" i="2" s="1"/>
  <c r="E39" i="2"/>
  <c r="D39" i="2"/>
  <c r="C39" i="2"/>
  <c r="C36" i="2" s="1"/>
  <c r="C32" i="2" s="1"/>
  <c r="B39" i="2"/>
  <c r="B36" i="2" s="1"/>
  <c r="E36" i="2"/>
  <c r="E32" i="2" s="1"/>
  <c r="D36" i="2"/>
  <c r="D32" i="2" s="1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D13" i="2"/>
  <c r="C13" i="2"/>
  <c r="B13" i="2"/>
  <c r="D12" i="2"/>
  <c r="G8" i="2"/>
  <c r="F8" i="2"/>
  <c r="E8" i="2"/>
  <c r="D8" i="2"/>
  <c r="C8" i="2"/>
  <c r="B8" i="2"/>
  <c r="H10" i="2"/>
  <c r="S153" i="2"/>
  <c r="S131" i="2"/>
  <c r="S129" i="2"/>
  <c r="S125" i="2"/>
  <c r="H17" i="2"/>
  <c r="S141" i="2"/>
  <c r="S118" i="2"/>
  <c r="S114" i="2"/>
  <c r="S119" i="2"/>
  <c r="S122" i="2"/>
  <c r="S127" i="2"/>
  <c r="S138" i="2"/>
  <c r="S146" i="2"/>
  <c r="S147" i="2"/>
  <c r="S150" i="2"/>
  <c r="S154" i="2"/>
  <c r="H9" i="2"/>
  <c r="J11" i="2"/>
  <c r="I11" i="2"/>
  <c r="H11" i="2"/>
  <c r="S139" i="2" l="1"/>
  <c r="Q135" i="2"/>
  <c r="P110" i="2"/>
  <c r="O115" i="2"/>
  <c r="O110" i="2" s="1"/>
  <c r="Q110" i="2"/>
  <c r="R110" i="2"/>
  <c r="C167" i="2"/>
  <c r="C110" i="2" s="1"/>
  <c r="B167" i="2"/>
  <c r="B110" i="2" s="1"/>
  <c r="D167" i="2"/>
  <c r="D110" i="2" s="1"/>
  <c r="E167" i="2"/>
  <c r="F135" i="2"/>
  <c r="F110" i="2" s="1"/>
  <c r="G135" i="2"/>
  <c r="B135" i="2"/>
  <c r="C135" i="2"/>
  <c r="G110" i="2"/>
  <c r="C115" i="2"/>
  <c r="B115" i="2"/>
  <c r="D115" i="2"/>
  <c r="E115" i="2"/>
  <c r="E110" i="2"/>
  <c r="R64" i="2"/>
  <c r="P64" i="2"/>
  <c r="P32" i="2"/>
  <c r="P7" i="2" s="1"/>
  <c r="Q32" i="2"/>
  <c r="R32" i="2"/>
  <c r="Q12" i="2"/>
  <c r="R12" i="2"/>
  <c r="O7" i="2"/>
  <c r="F64" i="2"/>
  <c r="G64" i="2"/>
  <c r="B64" i="2"/>
  <c r="C64" i="2"/>
  <c r="F32" i="2"/>
  <c r="G32" i="2"/>
  <c r="B32" i="2"/>
  <c r="C12" i="2"/>
  <c r="C7" i="2" s="1"/>
  <c r="F12" i="2"/>
  <c r="G12" i="2"/>
  <c r="E12" i="2"/>
  <c r="E7" i="2" s="1"/>
  <c r="B12" i="2"/>
  <c r="D7" i="2"/>
  <c r="S142" i="2"/>
  <c r="S135" i="2"/>
  <c r="H13" i="2"/>
  <c r="S149" i="2"/>
  <c r="S116" i="2"/>
  <c r="S148" i="2"/>
  <c r="S111" i="2"/>
  <c r="H8" i="2"/>
  <c r="R7" i="2" l="1"/>
  <c r="Q7" i="2"/>
  <c r="B7" i="2"/>
  <c r="G7" i="2"/>
  <c r="F7" i="2"/>
  <c r="S110" i="2"/>
  <c r="S115" i="2"/>
  <c r="H7" i="2" l="1"/>
  <c r="D68" i="3"/>
  <c r="E68" i="3"/>
  <c r="B70" i="3"/>
  <c r="B61" i="3" s="1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50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K64" i="2"/>
  <c r="K65" i="2"/>
  <c r="K68" i="2"/>
  <c r="K81" i="2"/>
  <c r="I94" i="2"/>
  <c r="I98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2" i="2"/>
  <c r="I202" i="2"/>
  <c r="K200" i="2"/>
  <c r="I200" i="2"/>
  <c r="K199" i="2"/>
  <c r="J199" i="2"/>
  <c r="I199" i="2"/>
  <c r="H199" i="2"/>
  <c r="I198" i="2"/>
  <c r="H198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K174" i="2"/>
  <c r="J174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K150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I116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K100" i="2"/>
  <c r="I100" i="2"/>
  <c r="K99" i="2"/>
  <c r="I99" i="2"/>
  <c r="K97" i="2"/>
  <c r="I97" i="2"/>
  <c r="K96" i="2"/>
  <c r="I96" i="2"/>
  <c r="K95" i="2"/>
  <c r="I95" i="2"/>
  <c r="K94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I81" i="2"/>
  <c r="I80" i="2"/>
  <c r="K79" i="2"/>
  <c r="I79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7" i="2"/>
  <c r="I67" i="2"/>
  <c r="K66" i="2"/>
  <c r="I66" i="2"/>
  <c r="K63" i="2"/>
  <c r="I63" i="2"/>
  <c r="K62" i="2"/>
  <c r="I62" i="2"/>
  <c r="K61" i="2"/>
  <c r="I61" i="2"/>
  <c r="K60" i="2"/>
  <c r="I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H165" i="2"/>
  <c r="H181" i="2"/>
  <c r="H189" i="2"/>
  <c r="H200" i="2"/>
  <c r="H173" i="2"/>
  <c r="B62" i="3"/>
  <c r="J135" i="2"/>
  <c r="H135" i="2"/>
  <c r="H139" i="2"/>
  <c r="I135" i="2"/>
  <c r="K135" i="2"/>
  <c r="J115" i="2"/>
  <c r="H115" i="2"/>
  <c r="H128" i="2"/>
  <c r="K149" i="2"/>
  <c r="K111" i="2"/>
  <c r="K116" i="2"/>
  <c r="I142" i="2"/>
  <c r="H111" i="2"/>
  <c r="H124" i="2"/>
  <c r="J116" i="2"/>
  <c r="I139" i="2"/>
  <c r="I124" i="2"/>
  <c r="K139" i="2"/>
  <c r="H149" i="2"/>
  <c r="J124" i="2"/>
  <c r="H116" i="2"/>
  <c r="H132" i="2"/>
  <c r="J148" i="2"/>
  <c r="H140" i="2"/>
  <c r="I78" i="2"/>
  <c r="I64" i="2"/>
  <c r="K98" i="2"/>
  <c r="I65" i="2"/>
  <c r="I68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C64" i="3"/>
  <c r="D49" i="3"/>
  <c r="C51" i="3"/>
  <c r="C15" i="3"/>
  <c r="B15" i="3"/>
  <c r="C70" i="3"/>
  <c r="C61" i="3" s="1"/>
  <c r="E70" i="3"/>
  <c r="E61" i="3" s="1"/>
  <c r="D70" i="3"/>
  <c r="D61" i="3" s="1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9" i="2"/>
  <c r="S199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115" i="2"/>
  <c r="K115" i="2"/>
  <c r="I93" i="2"/>
  <c r="K93" i="2"/>
  <c r="K78" i="2"/>
  <c r="K80" i="2"/>
  <c r="J7" i="2"/>
  <c r="K7" i="2"/>
  <c r="I7" i="2"/>
  <c r="K12" i="2"/>
  <c r="I12" i="2"/>
  <c r="B51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T42" i="2"/>
  <c r="T68" i="2"/>
  <c r="T81" i="2"/>
  <c r="T120" i="2"/>
  <c r="T145" i="2"/>
  <c r="K110" i="2" l="1"/>
  <c r="I110" i="2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B27" i="3" s="1"/>
  <c r="E36" i="3"/>
  <c r="E27" i="3" s="1"/>
  <c r="D36" i="3"/>
  <c r="D27" i="3" s="1"/>
  <c r="C36" i="3"/>
  <c r="C27" i="3" s="1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F14" i="3" l="1"/>
  <c r="F48" i="3" l="1"/>
  <c r="B22" i="3" l="1"/>
  <c r="F22" i="3" s="1"/>
  <c r="B21" i="3"/>
  <c r="B26" i="3"/>
  <c r="B23" i="3"/>
  <c r="B25" i="3"/>
  <c r="F25" i="3" s="1"/>
  <c r="B24" i="3"/>
  <c r="D26" i="3"/>
  <c r="D24" i="3"/>
  <c r="D21" i="3"/>
  <c r="D22" i="3"/>
  <c r="D23" i="3"/>
  <c r="D25" i="3"/>
  <c r="H81" i="2"/>
  <c r="J81" i="2"/>
  <c r="J94" i="2"/>
  <c r="H94" i="2"/>
  <c r="J93" i="2"/>
  <c r="H93" i="2"/>
  <c r="H62" i="2"/>
  <c r="J62" i="2"/>
  <c r="J71" i="2"/>
  <c r="H71" i="2"/>
  <c r="J82" i="2"/>
  <c r="H82" i="2"/>
  <c r="J95" i="2"/>
  <c r="H95" i="2"/>
  <c r="H90" i="2"/>
  <c r="J90" i="2"/>
  <c r="J78" i="2"/>
  <c r="H78" i="2"/>
  <c r="H64" i="2"/>
  <c r="J64" i="2"/>
  <c r="J98" i="2"/>
  <c r="H98" i="2"/>
  <c r="J89" i="2"/>
  <c r="H89" i="2"/>
  <c r="H77" i="2"/>
  <c r="J77" i="2"/>
  <c r="H66" i="2"/>
  <c r="J66" i="2"/>
  <c r="J83" i="2"/>
  <c r="H83" i="2"/>
  <c r="J80" i="2"/>
  <c r="H80" i="2"/>
  <c r="J63" i="2"/>
  <c r="H63" i="2"/>
  <c r="H74" i="2"/>
  <c r="J74" i="2"/>
  <c r="H84" i="2"/>
  <c r="J84" i="2"/>
  <c r="J91" i="2"/>
  <c r="H91" i="2"/>
  <c r="J87" i="2"/>
  <c r="H87" i="2"/>
  <c r="H73" i="2"/>
  <c r="J73" i="2"/>
  <c r="J99" i="2"/>
  <c r="H99" i="2"/>
  <c r="H60" i="2"/>
  <c r="J60" i="2"/>
  <c r="J72" i="2"/>
  <c r="H72" i="2"/>
  <c r="J86" i="2"/>
  <c r="H86" i="2"/>
  <c r="J96" i="2"/>
  <c r="H96" i="2"/>
  <c r="J100" i="2"/>
  <c r="H100" i="2"/>
  <c r="J67" i="2"/>
  <c r="H67" i="2"/>
  <c r="J75" i="2"/>
  <c r="H75" i="2"/>
  <c r="H85" i="2"/>
  <c r="J85" i="2"/>
  <c r="J68" i="2"/>
  <c r="H68" i="2"/>
  <c r="H76" i="2"/>
  <c r="J76" i="2"/>
  <c r="H69" i="2"/>
  <c r="J69" i="2"/>
  <c r="J101" i="2"/>
  <c r="H101" i="2"/>
  <c r="H61" i="2"/>
  <c r="J61" i="2"/>
  <c r="H70" i="2"/>
  <c r="J70" i="2"/>
  <c r="H79" i="2"/>
  <c r="J79" i="2"/>
  <c r="H88" i="2"/>
  <c r="J88" i="2"/>
  <c r="H97" i="2"/>
  <c r="J97" i="2"/>
  <c r="J65" i="2"/>
  <c r="H65" i="2"/>
  <c r="J92" i="2"/>
  <c r="H92" i="2"/>
  <c r="F24" i="3" l="1"/>
  <c r="F21" i="3"/>
  <c r="F23" i="3"/>
  <c r="F26" i="3"/>
  <c r="B58" i="3"/>
  <c r="F58" i="3" s="1"/>
  <c r="B57" i="3"/>
  <c r="B55" i="3"/>
  <c r="F55" i="3" s="1"/>
  <c r="B56" i="3"/>
  <c r="F56" i="3" s="1"/>
  <c r="B60" i="3"/>
  <c r="B59" i="3"/>
  <c r="S79" i="2"/>
  <c r="S70" i="2"/>
  <c r="D57" i="3"/>
  <c r="S69" i="2"/>
  <c r="S89" i="2"/>
  <c r="S82" i="2"/>
  <c r="D60" i="3"/>
  <c r="S68" i="2"/>
  <c r="S62" i="2"/>
  <c r="S101" i="2"/>
  <c r="D56" i="3"/>
  <c r="S96" i="2"/>
  <c r="S61" i="2"/>
  <c r="S67" i="2"/>
  <c r="S65" i="2"/>
  <c r="S98" i="2"/>
  <c r="S97" i="2"/>
  <c r="D58" i="3"/>
  <c r="S87" i="2"/>
  <c r="S85" i="2"/>
  <c r="S91" i="2"/>
  <c r="S72" i="2"/>
  <c r="S88" i="2"/>
  <c r="S99" i="2"/>
  <c r="S94" i="2"/>
  <c r="S63" i="2"/>
  <c r="S77" i="2"/>
  <c r="S80" i="2"/>
  <c r="S90" i="2"/>
  <c r="S95" i="2"/>
  <c r="S64" i="2"/>
  <c r="S60" i="2"/>
  <c r="S100" i="2"/>
  <c r="S83" i="2"/>
  <c r="S84" i="2"/>
  <c r="S75" i="2"/>
  <c r="S93" i="2"/>
  <c r="S86" i="2"/>
  <c r="S73" i="2"/>
  <c r="D59" i="3"/>
  <c r="S71" i="2"/>
  <c r="S74" i="2"/>
  <c r="D55" i="3"/>
  <c r="S66" i="2"/>
  <c r="S76" i="2"/>
  <c r="S81" i="2"/>
  <c r="S78" i="2"/>
  <c r="S92" i="2"/>
  <c r="F57" i="3" l="1"/>
  <c r="F59" i="3"/>
  <c r="F60" i="3"/>
</calcChain>
</file>

<file path=xl/sharedStrings.xml><?xml version="1.0" encoding="utf-8"?>
<sst xmlns="http://schemas.openxmlformats.org/spreadsheetml/2006/main" count="588" uniqueCount="127">
  <si>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</si>
  <si>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</si>
  <si>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</si>
  <si>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</si>
  <si>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</si>
  <si>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</si>
  <si>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</si>
  <si>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</si>
  <si>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</si>
  <si>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</si>
  <si>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</si>
  <si>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</si>
  <si>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</si>
  <si>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</si>
  <si>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</si>
  <si>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</si>
  <si>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</si>
  <si>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</si>
  <si>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</si>
  <si>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</si>
  <si>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</si>
  <si>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</si>
  <si>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</si>
  <si>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</si>
  <si>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</si>
  <si>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</si>
  <si>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</si>
  <si>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</si>
  <si>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</si>
  <si>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</si>
  <si>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</si>
  <si>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</si>
  <si>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</si>
  <si>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</si>
  <si>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</si>
  <si>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</si>
  <si>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</si>
  <si>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</si>
  <si>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</si>
  <si>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</si>
  <si>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</si>
  <si>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</si>
  <si>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</si>
  <si>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</si>
  <si>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</si>
  <si>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</si>
  <si>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</si>
  <si>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</si>
  <si>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</si>
  <si>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</si>
  <si>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</si>
  <si>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</si>
  <si>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</si>
  <si>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</si>
  <si>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</si>
  <si>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</si>
  <si>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</si>
  <si>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</si>
  <si>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</si>
  <si>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</si>
  <si>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</si>
  <si>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</si>
  <si>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</si>
  <si>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</si>
  <si>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</si>
  <si>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</si>
  <si>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</si>
  <si>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</si>
  <si>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</si>
  <si>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</si>
  <si>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</si>
  <si>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</si>
  <si>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</si>
  <si>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</si>
  <si>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</si>
  <si>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</si>
  <si>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</si>
  <si>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</si>
  <si>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</si>
  <si>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</si>
  <si>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</si>
  <si>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</si>
  <si>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</si>
  <si>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</si>
  <si>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</si>
  <si>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</si>
  <si>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</si>
  <si>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</si>
  <si>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</si>
  <si>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</si>
  <si>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</si>
  <si>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</si>
  <si>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</si>
  <si>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</si>
  <si>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</si>
  <si>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</si>
  <si>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</si>
  <si>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</si>
  <si>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</si>
  <si>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</si>
  <si>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</si>
  <si>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</si>
  <si>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</si>
  <si>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</si>
  <si>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</si>
  <si>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</si>
  <si>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</si>
  <si>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</si>
  <si>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</si>
  <si>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January, 2026</t>
  </si>
  <si>
    <t>% Change in February, 2026</t>
  </si>
  <si>
    <t>% Change in July - February, 2025-2026</t>
  </si>
  <si>
    <t xml:space="preserve"> February, 2026 (P )</t>
  </si>
  <si>
    <t>February, 2025</t>
  </si>
  <si>
    <t>July - February, 2025-2026</t>
  </si>
  <si>
    <t>July - February, 2024-2025</t>
  </si>
  <si>
    <t>July - February,   2024-2025</t>
  </si>
  <si>
    <t>January, 2026 (R )</t>
  </si>
  <si>
    <t>February, 2026</t>
  </si>
  <si>
    <t>February, 2026 (P )</t>
  </si>
  <si>
    <t>January, 2026  (P )</t>
  </si>
  <si>
    <t xml:space="preserve"> over January, 2026</t>
  </si>
  <si>
    <t>July - Feb, 2025-2026 (P )</t>
  </si>
  <si>
    <t xml:space="preserve">    July - Feb, 2024-2025 (F )</t>
  </si>
  <si>
    <t>% Change in July - Feb,    2025-2026</t>
  </si>
  <si>
    <t xml:space="preserve">    July - Feb, 2024-2025</t>
  </si>
  <si>
    <t xml:space="preserve">      February, 2026 (1$=Rs.279.807007) , January, 2026 (1$=Rs.280.153522) and February, 2025 (1$=Rs.279.304265)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</si>
</sst>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;\-#,##0;&quot;-&quot;"/>
    <numFmt numFmtId="166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5" fontId="5" fillId="0" borderId="0" applyFill="0" applyBorder="0" applyAlignment="0"/>
    <xf numFmtId="164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zoomScale="90" zoomScaleNormal="90" workbookViewId="0">
      <selection activeCell="A79" sqref="A79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3" t="s">
        <v>4</v>
      </c>
      <c r="B2" s="83"/>
      <c r="C2" s="83"/>
      <c r="D2" s="83"/>
      <c r="E2" s="83"/>
      <c r="F2" s="83"/>
      <c r="G2" s="83"/>
    </row>
    <row r="3" spans="1:8" x14ac:dyDescent="0.35">
      <c r="A3" s="84" t="s">
        <v>13</v>
      </c>
      <c r="B3" s="84"/>
      <c r="C3" s="84"/>
      <c r="D3" s="84"/>
      <c r="E3" s="84"/>
      <c r="F3" s="84"/>
      <c r="G3" s="84"/>
    </row>
    <row r="4" spans="1:8" x14ac:dyDescent="0.35">
      <c r="A4" s="84"/>
      <c r="B4" s="84"/>
      <c r="C4" s="84"/>
      <c r="D4" s="84"/>
      <c r="E4" s="84"/>
      <c r="F4" s="84"/>
      <c r="G4" s="84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4" t="s">
        <v>5</v>
      </c>
      <c r="B6" s="84"/>
      <c r="C6" s="84"/>
      <c r="D6" s="84"/>
      <c r="E6" s="84"/>
      <c r="F6" s="84"/>
      <c r="G6" s="84"/>
    </row>
    <row r="7" spans="1:8" x14ac:dyDescent="0.35">
      <c r="A7" s="83" t="s">
        <v>118</v>
      </c>
      <c r="B7" s="83"/>
      <c r="C7" s="83"/>
      <c r="D7" s="83"/>
      <c r="E7" s="83"/>
      <c r="F7" s="83"/>
      <c r="G7" s="83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119</v>
      </c>
      <c r="C10" s="78"/>
      <c r="D10" s="77" t="s">
        <v>120</v>
      </c>
      <c r="E10" s="78"/>
      <c r="F10" s="85" t="s">
        <v>110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121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227272.03703221359</v>
      </c>
      <c r="C14" s="24">
        <f t="shared" ref="C14" si="0">SUM(C15:C26)</f>
        <v>812245.69559193903</v>
      </c>
      <c r="D14" s="24">
        <f t="shared" ref="D14" si="1">SUM(D15:D26)</f>
        <v>245549.21657091478</v>
      </c>
      <c r="E14" s="24">
        <f t="shared" ref="E14" si="2">SUM(E15:E26)</f>
        <v>876480.91952566907</v>
      </c>
      <c r="F14" s="16">
        <f>IFERROR(B14/D14*100-100,"0.00")</f>
        <v>-7.4433874373297897</v>
      </c>
      <c r="G14" s="16">
        <f>IFERROR(C14/E14*100-100,"0.00")</f>
        <v>-7.3287646659202466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3">IFERROR(B15/D15*100-100,"0.00")</f>
        <v>0.00</v>
      </c>
      <c r="G15" s="65" t="str">
        <f t="shared" ref="G15" si="4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127.71776900126052</v>
      </c>
      <c r="C16" s="20">
        <f>detail!$C$11</f>
        <v>456.449502</v>
      </c>
      <c r="D16" s="18">
        <f>detail!$D$11</f>
        <v>1100.2693117773149</v>
      </c>
      <c r="E16" s="18">
        <f>detail!$E$11</f>
        <v>3927.3799019999997</v>
      </c>
      <c r="F16" s="65">
        <f t="shared" ref="F16" si="5">IFERROR(B16/D16*100-100,"0.00")</f>
        <v>-88.392135667680108</v>
      </c>
      <c r="G16" s="65">
        <f t="shared" ref="G16" si="6">IFERROR(C16/E16*100-100,"0.00")</f>
        <v>-88.377760405415444</v>
      </c>
      <c r="H16" s="15"/>
    </row>
    <row r="17" spans="1:8" x14ac:dyDescent="0.35">
      <c r="A17" s="17" t="s">
        <v>18</v>
      </c>
      <c r="B17" s="18">
        <f>detail!$B$12</f>
        <v>25812.042286527638</v>
      </c>
      <c r="C17" s="20">
        <f>detail!$C$12</f>
        <v>92249.449230296203</v>
      </c>
      <c r="D17" s="18">
        <f>detail!$D$12</f>
        <v>25196.78463488731</v>
      </c>
      <c r="E17" s="18">
        <f>detail!$E$12</f>
        <v>89939.203530296203</v>
      </c>
      <c r="F17" s="65">
        <f t="shared" ref="F17:F39" si="7">IFERROR(B17/D17*100-100,"0.00")</f>
        <v>2.4418101775908667</v>
      </c>
      <c r="G17" s="65">
        <f t="shared" ref="G17:G39" si="8">IFERROR(C17/E17*100-100,"0.00")</f>
        <v>2.5686748484733783</v>
      </c>
      <c r="H17" s="15"/>
    </row>
    <row r="18" spans="1:8" x14ac:dyDescent="0.35">
      <c r="A18" s="17" t="s">
        <v>35</v>
      </c>
      <c r="B18" s="18">
        <f>detail!$B$32</f>
        <v>29038.457144011969</v>
      </c>
      <c r="C18" s="20">
        <f>detail!$C$32</f>
        <v>103780.307203</v>
      </c>
      <c r="D18" s="18">
        <f>detail!$D$32</f>
        <v>30977.032991640037</v>
      </c>
      <c r="E18" s="18">
        <f>detail!$E$32</f>
        <v>110571.63504672999</v>
      </c>
      <c r="F18" s="65">
        <f t="shared" si="7"/>
        <v>-6.2581069276429417</v>
      </c>
      <c r="G18" s="65">
        <f t="shared" si="8"/>
        <v>-6.1420162963673448</v>
      </c>
      <c r="H18" s="15"/>
    </row>
    <row r="19" spans="1:8" x14ac:dyDescent="0.35">
      <c r="A19" s="17" t="s">
        <v>42</v>
      </c>
      <c r="B19" s="18">
        <f>detail!$B$42</f>
        <v>1528.1845479157648</v>
      </c>
      <c r="C19" s="20">
        <f>detail!$C$42</f>
        <v>5461.5664000000006</v>
      </c>
      <c r="D19" s="18">
        <f>detail!$D$42</f>
        <v>1831.2953279160406</v>
      </c>
      <c r="E19" s="18">
        <f>detail!$E$42</f>
        <v>6536.7563999999993</v>
      </c>
      <c r="F19" s="65">
        <f t="shared" si="7"/>
        <v>-16.551714809713786</v>
      </c>
      <c r="G19" s="65">
        <f t="shared" si="8"/>
        <v>-16.44837185610892</v>
      </c>
      <c r="H19" s="15"/>
    </row>
    <row r="20" spans="1:8" x14ac:dyDescent="0.35">
      <c r="A20" s="17" t="s">
        <v>45</v>
      </c>
      <c r="B20" s="18">
        <f>detail!$B$45</f>
        <v>1814.2406247065992</v>
      </c>
      <c r="C20" s="20">
        <f>detail!$C$45</f>
        <v>6483.8999000000003</v>
      </c>
      <c r="D20" s="18">
        <f>detail!$D$45</f>
        <v>1687.9240735587296</v>
      </c>
      <c r="E20" s="18">
        <f>detail!$E$45</f>
        <v>6024.996799999999</v>
      </c>
      <c r="F20" s="65">
        <f t="shared" si="7"/>
        <v>7.483544617119577</v>
      </c>
      <c r="G20" s="65">
        <f t="shared" si="8"/>
        <v>7.6166530080149073</v>
      </c>
      <c r="H20" s="15"/>
    </row>
    <row r="21" spans="1:8" x14ac:dyDescent="0.35">
      <c r="A21" s="17" t="s">
        <v>53</v>
      </c>
      <c r="B21" s="18">
        <f>detail!$B$60</f>
        <v>1296.0264861170701</v>
      </c>
      <c r="C21" s="20">
        <f>detail!$C$60</f>
        <v>4631.8585800000001</v>
      </c>
      <c r="D21" s="18">
        <f>detail!$D$60</f>
        <v>1362.9616962467082</v>
      </c>
      <c r="E21" s="18">
        <f>detail!$E$60</f>
        <v>4865.0528700000004</v>
      </c>
      <c r="F21" s="65">
        <f t="shared" si="7"/>
        <v>-4.9110118291631153</v>
      </c>
      <c r="G21" s="65">
        <f t="shared" si="8"/>
        <v>-4.7932529456766275</v>
      </c>
      <c r="H21" s="15"/>
    </row>
    <row r="22" spans="1:8" x14ac:dyDescent="0.35">
      <c r="A22" s="17" t="s">
        <v>56</v>
      </c>
      <c r="B22" s="18">
        <f>detail!$B$63</f>
        <v>151.249118019836</v>
      </c>
      <c r="C22" s="20">
        <f>detail!$C$63</f>
        <v>540.548</v>
      </c>
      <c r="D22" s="18">
        <f>detail!$D$63</f>
        <v>241.34903743749703</v>
      </c>
      <c r="E22" s="18">
        <f>detail!$E$63</f>
        <v>861.48850000000004</v>
      </c>
      <c r="F22" s="65">
        <f t="shared" si="7"/>
        <v>-37.331791489325703</v>
      </c>
      <c r="G22" s="65">
        <f t="shared" si="8"/>
        <v>-37.254182731400363</v>
      </c>
      <c r="H22" s="15"/>
    </row>
    <row r="23" spans="1:8" x14ac:dyDescent="0.35">
      <c r="A23" s="17" t="s">
        <v>57</v>
      </c>
      <c r="B23" s="18">
        <f>detail!$B$64</f>
        <v>101796.5791302475</v>
      </c>
      <c r="C23" s="20">
        <f>detail!$C$64</f>
        <v>363809.97110000002</v>
      </c>
      <c r="D23" s="18">
        <f>detail!$D$64</f>
        <v>104645.20628140648</v>
      </c>
      <c r="E23" s="18">
        <f>detail!$E$64</f>
        <v>373528.07679999998</v>
      </c>
      <c r="F23" s="65">
        <f t="shared" si="7"/>
        <v>-2.7221764401692781</v>
      </c>
      <c r="G23" s="65">
        <f t="shared" si="8"/>
        <v>-2.6017068872719307</v>
      </c>
      <c r="H23" s="15"/>
    </row>
    <row r="24" spans="1:8" x14ac:dyDescent="0.35">
      <c r="A24" s="17" t="s">
        <v>69</v>
      </c>
      <c r="B24" s="18">
        <f>detail!$B$78</f>
        <v>47753.733619068327</v>
      </c>
      <c r="C24" s="20">
        <f>detail!$C$78</f>
        <v>170666.68247900001</v>
      </c>
      <c r="D24" s="18">
        <f>detail!$D$78</f>
        <v>54020.211807465421</v>
      </c>
      <c r="E24" s="18">
        <f>detail!$E$78</f>
        <v>192823.60407900001</v>
      </c>
      <c r="F24" s="65">
        <f t="shared" si="7"/>
        <v>-11.600247349513509</v>
      </c>
      <c r="G24" s="65">
        <f t="shared" si="8"/>
        <v>-11.490772463169137</v>
      </c>
      <c r="H24" s="15"/>
    </row>
    <row r="25" spans="1:8" x14ac:dyDescent="0.35">
      <c r="A25" s="17" t="s">
        <v>79</v>
      </c>
      <c r="B25" s="18">
        <f>detail!$B$93</f>
        <v>812.40168065503667</v>
      </c>
      <c r="C25" s="20">
        <f>detail!$C$93</f>
        <v>2903.435798</v>
      </c>
      <c r="D25" s="18">
        <f>detail!$D$93</f>
        <v>4106.8484171475138</v>
      </c>
      <c r="E25" s="18">
        <f>detail!$E$93</f>
        <v>14659.278198</v>
      </c>
      <c r="F25" s="65">
        <f t="shared" ref="F25" si="9">IFERROR(B25/D25*100-100,"0.00")</f>
        <v>-80.218367026574967</v>
      </c>
      <c r="G25" s="65">
        <f t="shared" ref="G25" si="10">IFERROR(C25/E25*100-100,"0.00")</f>
        <v>-80.193869310726896</v>
      </c>
      <c r="H25" s="15"/>
    </row>
    <row r="26" spans="1:8" x14ac:dyDescent="0.35">
      <c r="A26" s="15" t="s">
        <v>84</v>
      </c>
      <c r="B26" s="18">
        <f>detail!$B$98</f>
        <v>17141.404625942567</v>
      </c>
      <c r="C26" s="20">
        <f>detail!$C$98</f>
        <v>61261.527399642873</v>
      </c>
      <c r="D26" s="18">
        <f>detail!$D$98</f>
        <v>20379.332991431696</v>
      </c>
      <c r="E26" s="18">
        <f>detail!$E$98</f>
        <v>72743.447399642886</v>
      </c>
      <c r="F26" s="65">
        <f t="shared" si="7"/>
        <v>-15.888294120570507</v>
      </c>
      <c r="G26" s="65">
        <f t="shared" si="8"/>
        <v>-15.784129582036257</v>
      </c>
      <c r="H26" s="15"/>
    </row>
    <row r="27" spans="1:8" ht="18.5" x14ac:dyDescent="0.45">
      <c r="A27" s="22" t="s">
        <v>7</v>
      </c>
      <c r="B27" s="24">
        <f>SUM(B28:B39)</f>
        <v>254630.9857571391</v>
      </c>
      <c r="C27" s="24">
        <f t="shared" ref="C27" si="11">SUM(C28:C39)</f>
        <v>910023.6212352576</v>
      </c>
      <c r="D27" s="24">
        <f t="shared" ref="D27" si="12">SUM(D28:D39)</f>
        <v>322194.02105177578</v>
      </c>
      <c r="E27" s="24">
        <f t="shared" ref="E27" si="13">SUM(E28:E39)</f>
        <v>1150062.3613497736</v>
      </c>
      <c r="F27" s="65">
        <f t="shared" si="7"/>
        <v>-20.969673823891185</v>
      </c>
      <c r="G27" s="65">
        <f t="shared" si="8"/>
        <v>-20.871802102348084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7"/>
        <v>0.00</v>
      </c>
      <c r="G28" s="65" t="str">
        <f t="shared" si="8"/>
        <v>0.00</v>
      </c>
      <c r="H28" s="15"/>
    </row>
    <row r="29" spans="1:8" x14ac:dyDescent="0.35">
      <c r="A29" s="17" t="s">
        <v>17</v>
      </c>
      <c r="B29" s="18">
        <f>detail!B114</f>
        <v>1908.4431045934994</v>
      </c>
      <c r="C29" s="20">
        <f>detail!C114</f>
        <v>6820.5693812146001</v>
      </c>
      <c r="D29" s="18">
        <f>detail!D114</f>
        <v>1760.4895736411347</v>
      </c>
      <c r="E29" s="18">
        <f>detail!E114</f>
        <v>6284.0172812146002</v>
      </c>
      <c r="F29" s="65">
        <f t="shared" si="7"/>
        <v>8.404112876758461</v>
      </c>
      <c r="G29" s="65">
        <f t="shared" si="8"/>
        <v>8.5383613059748455</v>
      </c>
      <c r="H29" s="15"/>
    </row>
    <row r="30" spans="1:8" x14ac:dyDescent="0.35">
      <c r="A30" s="17" t="s">
        <v>18</v>
      </c>
      <c r="B30" s="18">
        <f>detail!B115</f>
        <v>113566.34534776234</v>
      </c>
      <c r="C30" s="20">
        <f>detail!C115</f>
        <v>405873.84342295019</v>
      </c>
      <c r="D30" s="18">
        <f>detail!D115</f>
        <v>123726.24540391282</v>
      </c>
      <c r="E30" s="18">
        <f>detail!E115</f>
        <v>441637.3012933702</v>
      </c>
      <c r="F30" s="65">
        <f t="shared" si="7"/>
        <v>-8.2115965153414265</v>
      </c>
      <c r="G30" s="65">
        <f t="shared" si="8"/>
        <v>-8.0979250995520147</v>
      </c>
      <c r="H30" s="15"/>
    </row>
    <row r="31" spans="1:8" x14ac:dyDescent="0.35">
      <c r="A31" s="17" t="s">
        <v>35</v>
      </c>
      <c r="B31" s="18">
        <f>detail!B135</f>
        <v>53554.995486820109</v>
      </c>
      <c r="C31" s="20">
        <f>detail!C135</f>
        <v>191399.765363346</v>
      </c>
      <c r="D31" s="18">
        <f>detail!D135</f>
        <v>109509.65207984258</v>
      </c>
      <c r="E31" s="18">
        <f>detail!E135</f>
        <v>390891.57722544199</v>
      </c>
      <c r="F31" s="65">
        <f t="shared" si="7"/>
        <v>-51.095639087800585</v>
      </c>
      <c r="G31" s="65">
        <f t="shared" si="8"/>
        <v>-51.035075577246701</v>
      </c>
      <c r="H31" s="15"/>
    </row>
    <row r="32" spans="1:8" x14ac:dyDescent="0.35">
      <c r="A32" s="17" t="s">
        <v>42</v>
      </c>
      <c r="B32" s="18">
        <f>detail!B145</f>
        <v>529.32462568524306</v>
      </c>
      <c r="C32" s="20">
        <f>detail!C145</f>
        <v>1891.749</v>
      </c>
      <c r="D32" s="18">
        <f>detail!D145</f>
        <v>1170.96187820623</v>
      </c>
      <c r="E32" s="18">
        <f>detail!E145</f>
        <v>4179.7150000000001</v>
      </c>
      <c r="F32" s="65">
        <f t="shared" ref="F32" si="14">IFERROR(B32/D32*100-100,"0.00")</f>
        <v>-54.795742240891443</v>
      </c>
      <c r="G32" s="65">
        <f t="shared" ref="G32" si="15">IFERROR(C32/E32*100-100,"0.00")</f>
        <v>-54.739760964563374</v>
      </c>
      <c r="H32" s="15"/>
    </row>
    <row r="33" spans="1:8" x14ac:dyDescent="0.35">
      <c r="A33" s="17" t="s">
        <v>45</v>
      </c>
      <c r="B33" s="18">
        <f>detail!B148</f>
        <v>3824.3487386957763</v>
      </c>
      <c r="C33" s="20">
        <f>detail!C148</f>
        <v>13667.809036303999</v>
      </c>
      <c r="D33" s="18">
        <f>detail!D148</f>
        <v>3440.5777125923096</v>
      </c>
      <c r="E33" s="18">
        <f>detail!E148</f>
        <v>12281.043936304</v>
      </c>
      <c r="F33" s="65">
        <f t="shared" si="7"/>
        <v>11.15426123638737</v>
      </c>
      <c r="G33" s="65">
        <f t="shared" si="8"/>
        <v>11.291915469014668</v>
      </c>
      <c r="H33" s="15"/>
    </row>
    <row r="34" spans="1:8" x14ac:dyDescent="0.35">
      <c r="A34" s="17" t="s">
        <v>53</v>
      </c>
      <c r="B34" s="18">
        <f>detail!B163</f>
        <v>17914.566490176414</v>
      </c>
      <c r="C34" s="20">
        <f>detail!C163</f>
        <v>64024.724334999999</v>
      </c>
      <c r="D34" s="18">
        <f>detail!D163</f>
        <v>14050.587978943395</v>
      </c>
      <c r="E34" s="18">
        <f>detail!E163</f>
        <v>50153.172726999997</v>
      </c>
      <c r="F34" s="65">
        <f t="shared" si="7"/>
        <v>27.500475546103019</v>
      </c>
      <c r="G34" s="65">
        <f t="shared" si="8"/>
        <v>27.658373047518566</v>
      </c>
      <c r="H34" s="15"/>
    </row>
    <row r="35" spans="1:8" x14ac:dyDescent="0.35">
      <c r="A35" s="17" t="s">
        <v>56</v>
      </c>
      <c r="B35" s="18">
        <f>detail!B166</f>
        <v>4918.8234897599041</v>
      </c>
      <c r="C35" s="20">
        <f>detail!C166</f>
        <v>17579.343499999999</v>
      </c>
      <c r="D35" s="18">
        <f>detail!D166</f>
        <v>10428.026995507436</v>
      </c>
      <c r="E35" s="18">
        <f>detail!E166</f>
        <v>37222.544700000006</v>
      </c>
      <c r="F35" s="65">
        <f t="shared" si="7"/>
        <v>-52.830736898945382</v>
      </c>
      <c r="G35" s="65">
        <f t="shared" si="8"/>
        <v>-52.772322145938624</v>
      </c>
      <c r="H35" s="15"/>
    </row>
    <row r="36" spans="1:8" x14ac:dyDescent="0.35">
      <c r="A36" s="17" t="s">
        <v>57</v>
      </c>
      <c r="B36" s="18">
        <f>detail!B167</f>
        <v>12344.533817113408</v>
      </c>
      <c r="C36" s="20">
        <f>detail!C167</f>
        <v>44118.029600000009</v>
      </c>
      <c r="D36" s="18">
        <f>detail!D167</f>
        <v>19761.606522123187</v>
      </c>
      <c r="E36" s="18">
        <f>detail!E167</f>
        <v>70538.490399999995</v>
      </c>
      <c r="F36" s="65">
        <f t="shared" si="7"/>
        <v>-37.532741564843633</v>
      </c>
      <c r="G36" s="65">
        <f t="shared" si="8"/>
        <v>-37.455381664929973</v>
      </c>
      <c r="H36" s="15"/>
    </row>
    <row r="37" spans="1:8" x14ac:dyDescent="0.35">
      <c r="A37" s="17" t="s">
        <v>69</v>
      </c>
      <c r="B37" s="18">
        <f>detail!B181</f>
        <v>21912.379418621516</v>
      </c>
      <c r="C37" s="20">
        <f>detail!C181</f>
        <v>78312.475636542993</v>
      </c>
      <c r="D37" s="18">
        <f>detail!D181</f>
        <v>21391.392443848788</v>
      </c>
      <c r="E37" s="18">
        <f>detail!E181</f>
        <v>76355.964726542996</v>
      </c>
      <c r="F37" s="65">
        <f t="shared" si="7"/>
        <v>2.4354981852644357</v>
      </c>
      <c r="G37" s="65">
        <f t="shared" si="8"/>
        <v>2.5623550393305123</v>
      </c>
      <c r="H37" s="15"/>
    </row>
    <row r="38" spans="1:8" x14ac:dyDescent="0.35">
      <c r="A38" s="17" t="s">
        <v>79</v>
      </c>
      <c r="B38" s="18">
        <f>detail!B196</f>
        <v>3142.4120449014868</v>
      </c>
      <c r="C38" s="20">
        <f>detail!C196</f>
        <v>11230.641</v>
      </c>
      <c r="D38" s="18">
        <f>detail!D196</f>
        <v>3615.3231536002418</v>
      </c>
      <c r="E38" s="18">
        <f>detail!E196</f>
        <v>12904.792799999999</v>
      </c>
      <c r="F38" s="65">
        <f t="shared" ref="F38" si="16">IFERROR(B38/D38*100-100,"0.00")</f>
        <v>-13.080742401348459</v>
      </c>
      <c r="G38" s="67">
        <f t="shared" ref="G38" si="17">IFERROR(C38/E38*100-100,"0.00")</f>
        <v>-12.973100970671908</v>
      </c>
    </row>
    <row r="39" spans="1:8" x14ac:dyDescent="0.35">
      <c r="A39" s="19" t="s">
        <v>84</v>
      </c>
      <c r="B39" s="23">
        <f>detail!B201</f>
        <v>21014.813193009406</v>
      </c>
      <c r="C39" s="21">
        <f>detail!C201</f>
        <v>75104.6709598999</v>
      </c>
      <c r="D39" s="23">
        <f>detail!D201</f>
        <v>13339.157309557675</v>
      </c>
      <c r="E39" s="23">
        <f>detail!E201</f>
        <v>47613.7412598999</v>
      </c>
      <c r="F39" s="66">
        <f t="shared" si="7"/>
        <v>57.542284758513404</v>
      </c>
      <c r="G39" s="68">
        <f t="shared" si="8"/>
        <v>57.737386251461714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89"/>
      <c r="E44" s="89"/>
      <c r="F44" s="77" t="s">
        <v>124</v>
      </c>
      <c r="G44" s="78"/>
    </row>
    <row r="45" spans="1:8" x14ac:dyDescent="0.35">
      <c r="A45" s="6" t="s">
        <v>0</v>
      </c>
      <c r="B45" s="79" t="s">
        <v>122</v>
      </c>
      <c r="C45" s="80"/>
      <c r="D45" s="79" t="s">
        <v>123</v>
      </c>
      <c r="E45" s="80"/>
      <c r="F45" s="79" t="s">
        <v>3</v>
      </c>
      <c r="G45" s="80"/>
    </row>
    <row r="46" spans="1:8" x14ac:dyDescent="0.35">
      <c r="A46" s="7"/>
      <c r="B46" s="81"/>
      <c r="C46" s="82"/>
      <c r="D46" s="81"/>
      <c r="E46" s="82"/>
      <c r="F46" s="79" t="s">
        <v>125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SUM(B49:B60)</f>
        <v>1818444.2701238343</v>
      </c>
      <c r="C48" s="24">
        <f t="shared" ref="C48" si="18">SUM(C49:C60)</f>
        <v>6463432.7218035432</v>
      </c>
      <c r="D48" s="24">
        <f t="shared" ref="D48" si="19">SUM(D49:D60)</f>
        <v>1519654.601914925</v>
      </c>
      <c r="E48" s="24">
        <f t="shared" ref="E48" si="20">SUM(E49:E60)</f>
        <v>5459696.8191913059</v>
      </c>
      <c r="F48" s="65">
        <f t="shared" ref="F48:F73" si="21">IFERROR(B48/D48*100-100,"0.00")</f>
        <v>19.661682847694649</v>
      </c>
      <c r="G48" s="67">
        <f t="shared" ref="G48:G73" si="22">IFERROR(C48/E48*100-100,"0.00")</f>
        <v>18.384462285232004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21"/>
        <v>0.00</v>
      </c>
      <c r="G49" s="67" t="str">
        <f t="shared" si="22"/>
        <v>0.00</v>
      </c>
    </row>
    <row r="50" spans="1:7" x14ac:dyDescent="0.35">
      <c r="A50" s="17" t="s">
        <v>17</v>
      </c>
      <c r="B50" s="18">
        <f>detail!O11</f>
        <v>1958.7858796311466</v>
      </c>
      <c r="C50" s="18">
        <f>detail!P11</f>
        <v>6962.2594200000003</v>
      </c>
      <c r="D50" s="18">
        <f>detail!Q11</f>
        <v>1777.8396059581094</v>
      </c>
      <c r="E50" s="18">
        <f>detail!R11</f>
        <v>6387.2838140000003</v>
      </c>
      <c r="F50" s="65">
        <f t="shared" si="21"/>
        <v>10.17787392443212</v>
      </c>
      <c r="G50" s="67">
        <f t="shared" si="22"/>
        <v>9.0018797151261083</v>
      </c>
    </row>
    <row r="51" spans="1:7" x14ac:dyDescent="0.35">
      <c r="A51" s="17" t="s">
        <v>18</v>
      </c>
      <c r="B51" s="18">
        <f>detail!O12</f>
        <v>181562.36654868838</v>
      </c>
      <c r="C51" s="18">
        <f>detail!P12</f>
        <v>645340.72353999957</v>
      </c>
      <c r="D51" s="18">
        <f>detail!Q12</f>
        <v>170212.90813902539</v>
      </c>
      <c r="E51" s="18">
        <f>detail!R12</f>
        <v>611527.69318824762</v>
      </c>
      <c r="F51" s="65">
        <f t="shared" si="21"/>
        <v>6.6678012459507841</v>
      </c>
      <c r="G51" s="67">
        <f t="shared" si="22"/>
        <v>5.5292721373688067</v>
      </c>
    </row>
    <row r="52" spans="1:7" x14ac:dyDescent="0.35">
      <c r="A52" s="17" t="s">
        <v>35</v>
      </c>
      <c r="B52" s="18">
        <f>detail!O32</f>
        <v>180313.44979249925</v>
      </c>
      <c r="C52" s="18">
        <f>detail!P32</f>
        <v>640901.60513456631</v>
      </c>
      <c r="D52" s="18">
        <f>detail!Q32</f>
        <v>138691.671397383</v>
      </c>
      <c r="E52" s="18">
        <f>detail!R32</f>
        <v>498280.64628794446</v>
      </c>
      <c r="F52" s="65">
        <f t="shared" si="21"/>
        <v>30.010294039834918</v>
      </c>
      <c r="G52" s="67">
        <f t="shared" si="22"/>
        <v>28.622616573432936</v>
      </c>
    </row>
    <row r="53" spans="1:7" x14ac:dyDescent="0.35">
      <c r="A53" s="17" t="s">
        <v>42</v>
      </c>
      <c r="B53" s="18">
        <f>detail!O42</f>
        <v>16981.636749540892</v>
      </c>
      <c r="C53" s="18">
        <f>detail!P42</f>
        <v>60359.103900000002</v>
      </c>
      <c r="D53" s="18">
        <f>detail!Q42</f>
        <v>8626.6890537445215</v>
      </c>
      <c r="E53" s="18">
        <f>detail!R42</f>
        <v>30993.297245000005</v>
      </c>
      <c r="F53" s="65">
        <f t="shared" si="21"/>
        <v>96.849992433305601</v>
      </c>
      <c r="G53" s="67">
        <f t="shared" si="22"/>
        <v>94.748894971919896</v>
      </c>
    </row>
    <row r="54" spans="1:7" x14ac:dyDescent="0.35">
      <c r="A54" s="17" t="s">
        <v>45</v>
      </c>
      <c r="B54" s="18">
        <f>detail!O45</f>
        <v>14805.746316895958</v>
      </c>
      <c r="C54" s="18">
        <f>detail!P45</f>
        <v>52625.173500000004</v>
      </c>
      <c r="D54" s="18">
        <f>detail!Q45</f>
        <v>18103.042099890663</v>
      </c>
      <c r="E54" s="18">
        <f>detail!R45</f>
        <v>65039.201174999995</v>
      </c>
      <c r="F54" s="65">
        <f t="shared" si="21"/>
        <v>-18.21404250622949</v>
      </c>
      <c r="G54" s="67">
        <f t="shared" si="22"/>
        <v>-19.08699284543448</v>
      </c>
    </row>
    <row r="55" spans="1:7" x14ac:dyDescent="0.35">
      <c r="A55" s="17" t="s">
        <v>53</v>
      </c>
      <c r="B55" s="18">
        <f>detail!O60</f>
        <v>21654.296824842044</v>
      </c>
      <c r="C55" s="18">
        <f>detail!P60</f>
        <v>76967.48971899999</v>
      </c>
      <c r="D55" s="18">
        <f>detail!Q60</f>
        <v>12075.808339217916</v>
      </c>
      <c r="E55" s="18">
        <f>detail!R60</f>
        <v>43385.024660020004</v>
      </c>
      <c r="F55" s="65">
        <f t="shared" si="21"/>
        <v>79.31964649121349</v>
      </c>
      <c r="G55" s="67">
        <f t="shared" si="22"/>
        <v>77.405660875253034</v>
      </c>
    </row>
    <row r="56" spans="1:7" x14ac:dyDescent="0.35">
      <c r="A56" s="17" t="s">
        <v>56</v>
      </c>
      <c r="B56" s="18">
        <f>detail!O63</f>
        <v>2020.2320929373973</v>
      </c>
      <c r="C56" s="18">
        <f>detail!P63</f>
        <v>7180.6623</v>
      </c>
      <c r="D56" s="18">
        <f>detail!Q63</f>
        <v>2100.8571460163012</v>
      </c>
      <c r="E56" s="18">
        <f>detail!R63</f>
        <v>7547.7961000000005</v>
      </c>
      <c r="F56" s="65">
        <f t="shared" ref="F56" si="23">IFERROR(B56/D56*100-100,"0.00")</f>
        <v>-3.8377218190102695</v>
      </c>
      <c r="G56" s="67">
        <f t="shared" ref="G56" si="24">IFERROR(C56/E56*100-100,"0.00")</f>
        <v>-4.8641192095796129</v>
      </c>
    </row>
    <row r="57" spans="1:7" x14ac:dyDescent="0.35">
      <c r="A57" s="17" t="s">
        <v>57</v>
      </c>
      <c r="B57" s="18">
        <f>detail!O64</f>
        <v>836797.75656726188</v>
      </c>
      <c r="C57" s="18">
        <f>detail!P64</f>
        <v>2974292.9658000004</v>
      </c>
      <c r="D57" s="18">
        <f>detail!Q64</f>
        <v>692126.97232141288</v>
      </c>
      <c r="E57" s="18">
        <f>detail!R64</f>
        <v>2486619.9362000003</v>
      </c>
      <c r="F57" s="65">
        <f t="shared" si="21"/>
        <v>20.902347406086392</v>
      </c>
      <c r="G57" s="67">
        <f t="shared" si="22"/>
        <v>19.611884490287295</v>
      </c>
    </row>
    <row r="58" spans="1:7" x14ac:dyDescent="0.35">
      <c r="A58" s="17" t="s">
        <v>69</v>
      </c>
      <c r="B58" s="18">
        <f>detail!O78</f>
        <v>387432.56392380688</v>
      </c>
      <c r="C58" s="18">
        <f>detail!P78</f>
        <v>1377080.5915250001</v>
      </c>
      <c r="D58" s="18">
        <f>detail!Q78</f>
        <v>299739.04008225678</v>
      </c>
      <c r="E58" s="18">
        <f>detail!R78</f>
        <v>1076879.1024370999</v>
      </c>
      <c r="F58" s="65">
        <f t="shared" si="21"/>
        <v>29.256623967796969</v>
      </c>
      <c r="G58" s="67">
        <f t="shared" si="22"/>
        <v>27.876990871910309</v>
      </c>
    </row>
    <row r="59" spans="1:7" x14ac:dyDescent="0.35">
      <c r="A59" s="17" t="s">
        <v>79</v>
      </c>
      <c r="B59" s="18">
        <f>detail!O93</f>
        <v>14982.587621421186</v>
      </c>
      <c r="C59" s="18">
        <f>detail!P93</f>
        <v>53253.733799049995</v>
      </c>
      <c r="D59" s="18">
        <f>detail!Q93</f>
        <v>9436.4511923254213</v>
      </c>
      <c r="E59" s="18">
        <f>detail!R93</f>
        <v>33902.547654099995</v>
      </c>
      <c r="F59" s="65">
        <f>IFERROR(B59/D59*100-100,"0.00")</f>
        <v>58.773540137699058</v>
      </c>
      <c r="G59" s="67">
        <f t="shared" si="22"/>
        <v>57.078855378025764</v>
      </c>
    </row>
    <row r="60" spans="1:7" x14ac:dyDescent="0.35">
      <c r="A60" s="15" t="s">
        <v>84</v>
      </c>
      <c r="B60" s="18">
        <f>detail!O98</f>
        <v>159934.84780630941</v>
      </c>
      <c r="C60" s="18">
        <f>detail!P98</f>
        <v>568468.41316592786</v>
      </c>
      <c r="D60" s="18">
        <f>detail!Q98</f>
        <v>166763.32253769401</v>
      </c>
      <c r="E60" s="18">
        <f>detail!R98</f>
        <v>599134.29042989423</v>
      </c>
      <c r="F60" s="65">
        <f t="shared" si="21"/>
        <v>-4.0947101721610011</v>
      </c>
      <c r="G60" s="67">
        <f t="shared" si="22"/>
        <v>-5.1183645726507763</v>
      </c>
    </row>
    <row r="61" spans="1:7" ht="18.5" x14ac:dyDescent="0.45">
      <c r="A61" s="22" t="s">
        <v>7</v>
      </c>
      <c r="B61" s="24">
        <f>SUM(B62:B73)</f>
        <v>2420783.4291370017</v>
      </c>
      <c r="C61" s="24">
        <f t="shared" ref="C61:E61" si="25">SUM(C62:C73)</f>
        <v>8604371.9267890286</v>
      </c>
      <c r="D61" s="24">
        <f t="shared" si="25"/>
        <v>2097733.4878211934</v>
      </c>
      <c r="E61" s="24">
        <f t="shared" si="25"/>
        <v>7536573.6638684087</v>
      </c>
      <c r="F61" s="65">
        <f t="shared" si="21"/>
        <v>15.399951575895528</v>
      </c>
      <c r="G61" s="67">
        <f t="shared" si="22"/>
        <v>14.168219014959334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21"/>
        <v>0.00</v>
      </c>
      <c r="G62" s="67" t="str">
        <f t="shared" si="22"/>
        <v>0.00</v>
      </c>
    </row>
    <row r="63" spans="1:7" x14ac:dyDescent="0.35">
      <c r="A63" s="17" t="s">
        <v>17</v>
      </c>
      <c r="B63" s="18">
        <f>detail!O114</f>
        <v>10286.938065493328</v>
      </c>
      <c r="C63" s="18">
        <f>detail!P114</f>
        <v>36563.634746501302</v>
      </c>
      <c r="D63" s="18">
        <f>detail!Q114</f>
        <v>11108.789787459515</v>
      </c>
      <c r="E63" s="18">
        <f>detail!R114</f>
        <v>39910.79564476783</v>
      </c>
      <c r="F63" s="65">
        <f t="shared" si="21"/>
        <v>-7.398211125517534</v>
      </c>
      <c r="G63" s="67">
        <f t="shared" si="22"/>
        <v>-8.3866052886002223</v>
      </c>
    </row>
    <row r="64" spans="1:7" x14ac:dyDescent="0.35">
      <c r="A64" s="17" t="s">
        <v>18</v>
      </c>
      <c r="B64" s="18">
        <f>detail!O115</f>
        <v>987530.47316088562</v>
      </c>
      <c r="C64" s="18">
        <f>detail!P115</f>
        <v>3510053.5544988355</v>
      </c>
      <c r="D64" s="18">
        <f>detail!Q115</f>
        <v>890433.66164634458</v>
      </c>
      <c r="E64" s="18">
        <f>detail!R115</f>
        <v>3199080.7806362156</v>
      </c>
      <c r="F64" s="65">
        <f t="shared" si="21"/>
        <v>10.904440801914021</v>
      </c>
      <c r="G64" s="67">
        <f t="shared" si="22"/>
        <v>9.7206915106649916</v>
      </c>
    </row>
    <row r="65" spans="1:7" x14ac:dyDescent="0.35">
      <c r="A65" s="17" t="s">
        <v>108</v>
      </c>
      <c r="B65" s="18">
        <f>detail!O135</f>
        <v>650568.09562929638</v>
      </c>
      <c r="C65" s="18">
        <f>detail!P135</f>
        <v>2312362.928100876</v>
      </c>
      <c r="D65" s="18">
        <f>detail!Q135</f>
        <v>462521.01737269264</v>
      </c>
      <c r="E65" s="18">
        <f>detail!R135</f>
        <v>1661709.5254255589</v>
      </c>
      <c r="F65" s="65">
        <f t="shared" si="21"/>
        <v>40.656980157309931</v>
      </c>
      <c r="G65" s="67">
        <f t="shared" si="22"/>
        <v>39.155664255381026</v>
      </c>
    </row>
    <row r="66" spans="1:7" x14ac:dyDescent="0.35">
      <c r="A66" s="17" t="s">
        <v>42</v>
      </c>
      <c r="B66" s="18">
        <f>detail!O145</f>
        <v>10938.673602791499</v>
      </c>
      <c r="C66" s="18">
        <f>detail!P145</f>
        <v>38880.147199999999</v>
      </c>
      <c r="D66" s="18">
        <f>detail!Q145</f>
        <v>8911.8493258136805</v>
      </c>
      <c r="E66" s="18">
        <f>detail!R145</f>
        <v>32017.798883999996</v>
      </c>
      <c r="F66" s="65">
        <f t="shared" ref="F66" si="26">IFERROR(B66/D66*100-100,"0.00")</f>
        <v>22.743026759967847</v>
      </c>
      <c r="G66" s="67">
        <f t="shared" ref="G66" si="27">IFERROR(C66/E66*100-100,"0.00")</f>
        <v>21.432917174794525</v>
      </c>
    </row>
    <row r="67" spans="1:7" x14ac:dyDescent="0.35">
      <c r="A67" s="17" t="s">
        <v>45</v>
      </c>
      <c r="B67" s="18">
        <f>detail!O148</f>
        <v>65117.837241447145</v>
      </c>
      <c r="C67" s="18">
        <f>detail!P148</f>
        <v>231453.20806052809</v>
      </c>
      <c r="D67" s="18">
        <f>detail!Q148</f>
        <v>67181.468200944655</v>
      </c>
      <c r="E67" s="18">
        <f>detail!R148</f>
        <v>241364.35199360747</v>
      </c>
      <c r="F67" s="65">
        <f t="shared" si="21"/>
        <v>-3.0717264965467024</v>
      </c>
      <c r="G67" s="67">
        <f t="shared" si="22"/>
        <v>-4.1062998123856573</v>
      </c>
    </row>
    <row r="68" spans="1:7" x14ac:dyDescent="0.35">
      <c r="A68" s="17" t="s">
        <v>53</v>
      </c>
      <c r="B68" s="18">
        <f>detail!O163</f>
        <v>139246.56997415493</v>
      </c>
      <c r="C68" s="18">
        <f>detail!P163</f>
        <v>494934.51713456685</v>
      </c>
      <c r="D68" s="18">
        <f>detail!Q163</f>
        <v>123619.74104981487</v>
      </c>
      <c r="E68" s="18">
        <f>detail!R163</f>
        <v>444131.38758534269</v>
      </c>
      <c r="F68" s="65">
        <f t="shared" si="21"/>
        <v>12.641046479819877</v>
      </c>
      <c r="G68" s="67">
        <f t="shared" si="22"/>
        <v>11.438761359657803</v>
      </c>
    </row>
    <row r="69" spans="1:7" x14ac:dyDescent="0.35">
      <c r="A69" s="17" t="s">
        <v>56</v>
      </c>
      <c r="B69" s="18">
        <f>detail!O166</f>
        <v>43289.523112846546</v>
      </c>
      <c r="C69" s="18">
        <f>detail!P166</f>
        <v>153867.19559999998</v>
      </c>
      <c r="D69" s="18">
        <f>detail!Q166</f>
        <v>55983.370921478272</v>
      </c>
      <c r="E69" s="18">
        <f>detail!R166</f>
        <v>201132.69933999999</v>
      </c>
      <c r="F69" s="65">
        <f t="shared" si="21"/>
        <v>-22.674318462237636</v>
      </c>
      <c r="G69" s="67">
        <f t="shared" si="22"/>
        <v>-23.499661613998015</v>
      </c>
    </row>
    <row r="70" spans="1:7" x14ac:dyDescent="0.35">
      <c r="A70" s="17" t="s">
        <v>57</v>
      </c>
      <c r="B70" s="18">
        <f>detail!O167</f>
        <v>118738.03340751356</v>
      </c>
      <c r="C70" s="18">
        <f>detail!P167</f>
        <v>422039.48895088356</v>
      </c>
      <c r="D70" s="18">
        <f>detail!Q167</f>
        <v>101633.36008246442</v>
      </c>
      <c r="E70" s="18">
        <f>detail!R167</f>
        <v>365140.42866500001</v>
      </c>
      <c r="F70" s="65">
        <f t="shared" si="21"/>
        <v>16.829782377725749</v>
      </c>
      <c r="G70" s="67">
        <f t="shared" si="22"/>
        <v>15.582788379230905</v>
      </c>
    </row>
    <row r="71" spans="1:7" x14ac:dyDescent="0.35">
      <c r="A71" s="17" t="s">
        <v>69</v>
      </c>
      <c r="B71" s="18">
        <f>detail!O181</f>
        <v>225945.34091756144</v>
      </c>
      <c r="C71" s="18">
        <f>detail!P181</f>
        <v>803094.4548694765</v>
      </c>
      <c r="D71" s="18">
        <f>detail!Q181</f>
        <v>247815.13899986132</v>
      </c>
      <c r="E71" s="18">
        <f>detail!R181</f>
        <v>890330.9504936696</v>
      </c>
      <c r="F71" s="65">
        <f t="shared" si="21"/>
        <v>-8.8250452214350474</v>
      </c>
      <c r="G71" s="67">
        <f t="shared" si="22"/>
        <v>-9.798209932589927</v>
      </c>
    </row>
    <row r="72" spans="1:7" x14ac:dyDescent="0.35">
      <c r="A72" s="17" t="s">
        <v>79</v>
      </c>
      <c r="B72" s="18">
        <f>detail!O196</f>
        <v>25256.102412581375</v>
      </c>
      <c r="C72" s="18">
        <f>detail!P196</f>
        <v>89769.657195809108</v>
      </c>
      <c r="D72" s="18">
        <f>detail!Q196</f>
        <v>1264.9786141352165</v>
      </c>
      <c r="E72" s="18">
        <f>detail!R196</f>
        <v>4544.7167449999997</v>
      </c>
      <c r="F72" s="65">
        <f t="shared" si="21"/>
        <v>1896.563588535236</v>
      </c>
      <c r="G72" s="67">
        <f t="shared" si="22"/>
        <v>1875.2530736832337</v>
      </c>
    </row>
    <row r="73" spans="1:7" x14ac:dyDescent="0.35">
      <c r="A73" s="19" t="s">
        <v>84</v>
      </c>
      <c r="B73" s="23">
        <f>detail!O201</f>
        <v>143865.84161242997</v>
      </c>
      <c r="C73" s="23">
        <f>detail!P201</f>
        <v>511353.14043155295</v>
      </c>
      <c r="D73" s="23">
        <f>detail!Q201</f>
        <v>127260.11182018436</v>
      </c>
      <c r="E73" s="23">
        <f>detail!R201</f>
        <v>457210.22845524718</v>
      </c>
      <c r="F73" s="66">
        <f t="shared" si="21"/>
        <v>13.04865252335243</v>
      </c>
      <c r="G73" s="68">
        <f t="shared" si="22"/>
        <v>11.842016780603458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126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opLeftCell="N1" zoomScale="80" zoomScaleNormal="80" workbookViewId="0">
      <selection activeCell="J182" sqref="J182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16384" width="15.765625" style="16"/>
  </cols>
  <sheetData>
    <row r="1" spans="1:20" x14ac:dyDescent="0.35">
      <c r="A1" s="25"/>
      <c r="B1" s="93" t="s">
        <v>89</v>
      </c>
      <c r="C1" s="93"/>
      <c r="D1" s="93"/>
      <c r="E1" s="93"/>
      <c r="F1" s="93"/>
      <c r="G1" s="93"/>
      <c r="H1" s="26"/>
      <c r="I1" s="27" t="s">
        <v>9</v>
      </c>
      <c r="J1" s="28"/>
      <c r="K1" s="28"/>
      <c r="N1" s="25"/>
      <c r="O1" s="93" t="s">
        <v>89</v>
      </c>
      <c r="P1" s="93"/>
      <c r="Q1" s="93"/>
      <c r="R1" s="93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89"/>
      <c r="E3" s="89"/>
      <c r="F3" s="77"/>
      <c r="G3" s="78"/>
      <c r="H3" s="77" t="s">
        <v>110</v>
      </c>
      <c r="I3" s="90"/>
      <c r="J3" s="90"/>
      <c r="K3" s="90"/>
      <c r="N3" s="32"/>
      <c r="O3" s="77"/>
      <c r="P3" s="78"/>
      <c r="Q3" s="89"/>
      <c r="R3" s="89"/>
      <c r="S3" s="77" t="s">
        <v>111</v>
      </c>
      <c r="T3" s="90"/>
    </row>
    <row r="4" spans="1:20" x14ac:dyDescent="0.35">
      <c r="A4" s="33"/>
      <c r="B4" s="89" t="s">
        <v>112</v>
      </c>
      <c r="C4" s="89"/>
      <c r="D4" s="79" t="s">
        <v>117</v>
      </c>
      <c r="E4" s="80"/>
      <c r="F4" s="89" t="s">
        <v>113</v>
      </c>
      <c r="G4" s="89"/>
      <c r="H4" s="91" t="s">
        <v>3</v>
      </c>
      <c r="I4" s="92"/>
      <c r="J4" s="92"/>
      <c r="K4" s="92"/>
      <c r="N4" s="33"/>
      <c r="O4" s="79" t="s">
        <v>114</v>
      </c>
      <c r="P4" s="80"/>
      <c r="Q4" s="79" t="s">
        <v>115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4" t="s">
        <v>113</v>
      </c>
      <c r="K5" s="95"/>
      <c r="N5" s="34" t="s">
        <v>0</v>
      </c>
      <c r="O5" s="81"/>
      <c r="P5" s="82"/>
      <c r="Q5" s="81"/>
      <c r="R5" s="82"/>
      <c r="S5" s="94" t="s">
        <v>116</v>
      </c>
      <c r="T5" s="95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227272.03703221359</v>
      </c>
      <c r="C7" s="42">
        <f t="shared" si="0"/>
        <v>812245.69559193903</v>
      </c>
      <c r="D7" s="42">
        <f t="shared" si="0"/>
        <v>245549.21657091478</v>
      </c>
      <c r="E7" s="42">
        <f t="shared" si="0"/>
        <v>876480.91952566907</v>
      </c>
      <c r="F7" s="42">
        <f t="shared" si="0"/>
        <v>194089.87232584349</v>
      </c>
      <c r="G7" s="42">
        <f t="shared" si="0"/>
        <v>694904.79254172323</v>
      </c>
      <c r="H7" s="65">
        <f>IFERROR(B7/D7*100-100,"0.00")</f>
        <v>-7.4433874373297897</v>
      </c>
      <c r="I7" s="65">
        <f t="shared" ref="I7:I10" si="1">IFERROR(C7/E7*100-100,"0.00")</f>
        <v>-7.3287646659202466</v>
      </c>
      <c r="J7" s="65">
        <f t="shared" ref="J7:J10" si="2">IFERROR(B7/F7*100-100,"0.00")</f>
        <v>17.096288594936553</v>
      </c>
      <c r="K7" s="65">
        <f t="shared" ref="K7:K10" si="3">IFERROR(C7/G7*100-100,"0.00")</f>
        <v>16.885896357258233</v>
      </c>
      <c r="L7" s="42"/>
      <c r="M7" s="42"/>
      <c r="N7" s="41" t="s">
        <v>91</v>
      </c>
      <c r="O7" s="42">
        <f t="shared" ref="O7:R7" si="4">O8+O11+O12+O32+O42+O45+O60+O63+O64+O78+O93+O98</f>
        <v>1818444.2701238343</v>
      </c>
      <c r="P7" s="42">
        <f t="shared" si="4"/>
        <v>6463432.7218035432</v>
      </c>
      <c r="Q7" s="42">
        <f t="shared" si="4"/>
        <v>1519654.601914925</v>
      </c>
      <c r="R7" s="42">
        <f t="shared" si="4"/>
        <v>5459696.8191913059</v>
      </c>
      <c r="S7" s="65">
        <f t="shared" ref="S7:S52" si="5">IFERROR(O7/Q7*100-100,"0.00")</f>
        <v>19.661682847694649</v>
      </c>
      <c r="T7" s="65">
        <f t="shared" ref="T7:T52" si="6">IFERROR(P7/R7*100-100,"0.00")</f>
        <v>18.384462285232004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127.71776900126052</v>
      </c>
      <c r="C11" s="44">
        <v>456.449502</v>
      </c>
      <c r="D11" s="44">
        <v>1100.2693117773149</v>
      </c>
      <c r="E11" s="44">
        <v>3927.3799019999997</v>
      </c>
      <c r="F11" s="44">
        <v>273.07484142816958</v>
      </c>
      <c r="G11" s="44">
        <v>977.69664</v>
      </c>
      <c r="H11" s="65">
        <f>IFERROR(B11/D11*100-100,"0.00")</f>
        <v>-88.392135667680108</v>
      </c>
      <c r="I11" s="65">
        <f>IFERROR(C11/E11*100-100,"0.00")</f>
        <v>-88.377760405415444</v>
      </c>
      <c r="J11" s="65">
        <f>IFERROR(B11/F11*100-100,"0.00")</f>
        <v>-53.229756233381984</v>
      </c>
      <c r="K11" s="65">
        <f t="shared" ref="K11" si="9">IFERROR(C11/G11*100-100,"0.00")</f>
        <v>-53.313790461630305</v>
      </c>
      <c r="N11" s="43" t="s">
        <v>17</v>
      </c>
      <c r="O11" s="44">
        <v>1958.7858796311466</v>
      </c>
      <c r="P11" s="44">
        <v>6962.2594200000003</v>
      </c>
      <c r="Q11" s="44">
        <v>1777.8396059581094</v>
      </c>
      <c r="R11" s="44">
        <v>6387.2838140000003</v>
      </c>
      <c r="S11" s="65">
        <f t="shared" si="5"/>
        <v>10.17787392443212</v>
      </c>
      <c r="T11" s="65">
        <f t="shared" si="6"/>
        <v>9.0018797151261083</v>
      </c>
    </row>
    <row r="12" spans="1:20" ht="18" x14ac:dyDescent="0.4">
      <c r="A12" s="43" t="s">
        <v>18</v>
      </c>
      <c r="B12" s="44">
        <f t="shared" ref="B12:G12" si="10">B13+B17+B21+B25+B29+B30+B31</f>
        <v>25812.042286527638</v>
      </c>
      <c r="C12" s="44">
        <f t="shared" si="10"/>
        <v>92249.449230296203</v>
      </c>
      <c r="D12" s="44">
        <f t="shared" si="10"/>
        <v>25196.78463488731</v>
      </c>
      <c r="E12" s="44">
        <f t="shared" si="10"/>
        <v>89939.203530296203</v>
      </c>
      <c r="F12" s="44">
        <f t="shared" si="10"/>
        <v>20291.903577091856</v>
      </c>
      <c r="G12" s="44">
        <f t="shared" si="10"/>
        <v>72651.606580701002</v>
      </c>
      <c r="H12" s="65">
        <f t="shared" ref="H12:H52" si="11">IFERROR(B12/D12*100-100,"0.00")</f>
        <v>2.4418101775908667</v>
      </c>
      <c r="I12" s="65">
        <f t="shared" ref="I12:I52" si="12">IFERROR(C12/E12*100-100,"0.00")</f>
        <v>2.5686748484733783</v>
      </c>
      <c r="J12" s="65">
        <f t="shared" ref="J12:J52" si="13">IFERROR(B12/F12*100-100,"0.00")</f>
        <v>27.203651389648996</v>
      </c>
      <c r="K12" s="65">
        <f t="shared" ref="K12:K52" si="14">IFERROR(C12/G12*100-100,"0.00")</f>
        <v>26.975098792655089</v>
      </c>
      <c r="L12" s="44"/>
      <c r="M12" s="44"/>
      <c r="N12" s="43" t="s">
        <v>18</v>
      </c>
      <c r="O12" s="44">
        <f t="shared" ref="O12:R12" si="15">O13+O17+O21+O25+O29+O30+O31</f>
        <v>181562.36654868838</v>
      </c>
      <c r="P12" s="44">
        <f t="shared" si="15"/>
        <v>645340.72353999957</v>
      </c>
      <c r="Q12" s="44">
        <f t="shared" si="15"/>
        <v>170212.90813902539</v>
      </c>
      <c r="R12" s="44">
        <f t="shared" si="15"/>
        <v>611527.69318824762</v>
      </c>
      <c r="S12" s="65">
        <f t="shared" si="5"/>
        <v>6.6678012459507841</v>
      </c>
      <c r="T12" s="65">
        <f t="shared" si="6"/>
        <v>5.5292721373688067</v>
      </c>
    </row>
    <row r="13" spans="1:20" x14ac:dyDescent="0.35">
      <c r="A13" s="47" t="s">
        <v>19</v>
      </c>
      <c r="B13" s="48">
        <f t="shared" ref="B13:G13" si="16">SUM(B14:B16)</f>
        <v>2669.9622725999907</v>
      </c>
      <c r="C13" s="48">
        <f t="shared" si="16"/>
        <v>9542.1565786591982</v>
      </c>
      <c r="D13" s="48">
        <f t="shared" si="16"/>
        <v>2775.1804998383063</v>
      </c>
      <c r="E13" s="48">
        <f t="shared" si="16"/>
        <v>9905.9275786591988</v>
      </c>
      <c r="F13" s="48">
        <f t="shared" si="16"/>
        <v>1631.4666917565455</v>
      </c>
      <c r="G13" s="48">
        <f t="shared" si="16"/>
        <v>5841.1807344099998</v>
      </c>
      <c r="H13" s="65">
        <f>IFERROR(B13/D13*100-100,"0.00")</f>
        <v>-3.7914012167657489</v>
      </c>
      <c r="I13" s="65">
        <f t="shared" si="12"/>
        <v>-3.6722557994840344</v>
      </c>
      <c r="J13" s="65">
        <f t="shared" si="13"/>
        <v>63.654108667418257</v>
      </c>
      <c r="K13" s="65">
        <f t="shared" si="14"/>
        <v>63.360063872822849</v>
      </c>
      <c r="L13" s="48"/>
      <c r="M13" s="48"/>
      <c r="N13" s="47" t="s">
        <v>19</v>
      </c>
      <c r="O13" s="48">
        <f t="shared" ref="O13:R13" si="17">SUM(O14:O16)</f>
        <v>22584.868961917527</v>
      </c>
      <c r="P13" s="48">
        <f t="shared" si="17"/>
        <v>80275.091991772817</v>
      </c>
      <c r="Q13" s="48">
        <f t="shared" si="17"/>
        <v>20818.647063098768</v>
      </c>
      <c r="R13" s="48">
        <f t="shared" si="17"/>
        <v>74795.615403025644</v>
      </c>
      <c r="S13" s="65">
        <f t="shared" si="5"/>
        <v>8.4838457247752785</v>
      </c>
      <c r="T13" s="65">
        <f t="shared" si="6"/>
        <v>7.3259328895441058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2340.7188137220332</v>
      </c>
      <c r="C15" s="50">
        <v>8365.4760429999988</v>
      </c>
      <c r="D15" s="50">
        <v>2417.3034439481039</v>
      </c>
      <c r="E15" s="50">
        <v>8628.4956429999984</v>
      </c>
      <c r="F15" s="50">
        <v>1196.5492013826799</v>
      </c>
      <c r="G15" s="50">
        <v>4284.0348370000002</v>
      </c>
      <c r="H15" s="65">
        <f t="shared" si="11"/>
        <v>-3.1681843840418935</v>
      </c>
      <c r="I15" s="65">
        <f t="shared" si="12"/>
        <v>-3.0482671705742632</v>
      </c>
      <c r="J15" s="65">
        <f t="shared" si="13"/>
        <v>95.622445864925652</v>
      </c>
      <c r="K15" s="65">
        <f t="shared" si="14"/>
        <v>95.270962102122581</v>
      </c>
      <c r="N15" s="49" t="s">
        <v>21</v>
      </c>
      <c r="O15" s="50">
        <v>18675.191001321586</v>
      </c>
      <c r="P15" s="50">
        <v>66378.630671839652</v>
      </c>
      <c r="Q15" s="50">
        <v>18217.791346267208</v>
      </c>
      <c r="R15" s="50">
        <v>65451.463339479466</v>
      </c>
      <c r="S15" s="65">
        <f t="shared" si="5"/>
        <v>2.5107305620123839</v>
      </c>
      <c r="T15" s="65">
        <f t="shared" si="6"/>
        <v>1.4165723500347411</v>
      </c>
    </row>
    <row r="16" spans="1:20" x14ac:dyDescent="0.35">
      <c r="A16" s="49" t="s">
        <v>22</v>
      </c>
      <c r="B16" s="72">
        <v>329.24345887795755</v>
      </c>
      <c r="C16" s="50">
        <v>1176.6805356592001</v>
      </c>
      <c r="D16" s="50">
        <v>357.87705589020231</v>
      </c>
      <c r="E16" s="50">
        <v>1277.4319356592</v>
      </c>
      <c r="F16" s="50">
        <v>434.91749037386546</v>
      </c>
      <c r="G16" s="50">
        <v>1557.1458974100001</v>
      </c>
      <c r="H16" s="65">
        <f t="shared" si="11"/>
        <v>-8.0009591397302842</v>
      </c>
      <c r="I16" s="65">
        <f t="shared" si="12"/>
        <v>-7.8870268691074017</v>
      </c>
      <c r="J16" s="65">
        <f t="shared" si="13"/>
        <v>-24.2974894858949</v>
      </c>
      <c r="K16" s="65">
        <f t="shared" si="14"/>
        <v>-24.433507636222643</v>
      </c>
      <c r="N16" s="49" t="s">
        <v>22</v>
      </c>
      <c r="O16" s="72">
        <v>3909.6779605959427</v>
      </c>
      <c r="P16" s="50">
        <v>13896.461319933167</v>
      </c>
      <c r="Q16" s="50">
        <v>2600.8557168315592</v>
      </c>
      <c r="R16" s="50">
        <v>9344.1520635461766</v>
      </c>
      <c r="S16" s="65">
        <f t="shared" si="5"/>
        <v>50.322754749303442</v>
      </c>
      <c r="T16" s="65">
        <f t="shared" si="6"/>
        <v>48.718270266027275</v>
      </c>
    </row>
    <row r="17" spans="1:20" x14ac:dyDescent="0.35">
      <c r="A17" s="47" t="s">
        <v>23</v>
      </c>
      <c r="B17" s="48">
        <f t="shared" ref="B17:G17" si="18">SUM(B18:B20)</f>
        <v>21291.257589010071</v>
      </c>
      <c r="C17" s="48">
        <f t="shared" si="18"/>
        <v>76092.653351637011</v>
      </c>
      <c r="D17" s="48">
        <f t="shared" si="18"/>
        <v>21216.464983957092</v>
      </c>
      <c r="E17" s="48">
        <f t="shared" si="18"/>
        <v>75731.566151637002</v>
      </c>
      <c r="F17" s="48">
        <f t="shared" si="18"/>
        <v>17935.931928252689</v>
      </c>
      <c r="G17" s="48">
        <f t="shared" si="18"/>
        <v>64216.462746290999</v>
      </c>
      <c r="H17" s="65">
        <f>IFERROR(B17/D17*100-100,"0.00")</f>
        <v>0.35252152094862765</v>
      </c>
      <c r="I17" s="65">
        <f t="shared" si="12"/>
        <v>0.47679880180611178</v>
      </c>
      <c r="J17" s="65">
        <f t="shared" si="13"/>
        <v>18.70728364815028</v>
      </c>
      <c r="K17" s="65">
        <f t="shared" si="14"/>
        <v>18.493996862248466</v>
      </c>
      <c r="L17" s="48"/>
      <c r="M17" s="48"/>
      <c r="N17" s="47" t="s">
        <v>23</v>
      </c>
      <c r="O17" s="48">
        <f t="shared" ref="O17:R17" si="19">SUM(O18:O20)</f>
        <v>148392.62405247468</v>
      </c>
      <c r="P17" s="48">
        <f t="shared" si="19"/>
        <v>527443.02244123269</v>
      </c>
      <c r="Q17" s="48">
        <f t="shared" si="19"/>
        <v>138220.7690513035</v>
      </c>
      <c r="R17" s="48">
        <f t="shared" si="19"/>
        <v>496588.82497683848</v>
      </c>
      <c r="S17" s="65">
        <f t="shared" si="5"/>
        <v>7.3591364532168626</v>
      </c>
      <c r="T17" s="65">
        <f t="shared" si="6"/>
        <v>6.2132283113365077</v>
      </c>
    </row>
    <row r="18" spans="1:20" x14ac:dyDescent="0.35">
      <c r="A18" s="49" t="s">
        <v>20</v>
      </c>
      <c r="B18" s="50">
        <v>12378.222062463252</v>
      </c>
      <c r="C18" s="50">
        <v>44238.427747677</v>
      </c>
      <c r="D18" s="50">
        <v>12405.7464240669</v>
      </c>
      <c r="E18" s="50">
        <v>44281.957747676999</v>
      </c>
      <c r="F18" s="50">
        <v>10066.318634756442</v>
      </c>
      <c r="G18" s="50">
        <v>36040.690731151</v>
      </c>
      <c r="H18" s="65">
        <f>IFERROR(B18/D18*100-100,"0.00")</f>
        <v>-0.22186783981213409</v>
      </c>
      <c r="I18" s="65">
        <f t="shared" si="12"/>
        <v>-9.8301886849810671E-2</v>
      </c>
      <c r="J18" s="65">
        <f t="shared" si="13"/>
        <v>22.966722111541287</v>
      </c>
      <c r="K18" s="65">
        <f t="shared" si="14"/>
        <v>22.745782198453981</v>
      </c>
      <c r="N18" s="49" t="s">
        <v>20</v>
      </c>
      <c r="O18" s="50">
        <v>84095.218289064243</v>
      </c>
      <c r="P18" s="50">
        <v>298905.93545642996</v>
      </c>
      <c r="Q18" s="50">
        <v>76711.70577768232</v>
      </c>
      <c r="R18" s="50">
        <v>275603.8480727073</v>
      </c>
      <c r="S18" s="65">
        <f t="shared" si="5"/>
        <v>9.6250141181582336</v>
      </c>
      <c r="T18" s="65">
        <f t="shared" si="6"/>
        <v>8.45492091154523</v>
      </c>
    </row>
    <row r="19" spans="1:20" x14ac:dyDescent="0.35">
      <c r="A19" s="49" t="s">
        <v>21</v>
      </c>
      <c r="B19" s="50">
        <v>1504.1834583342236</v>
      </c>
      <c r="C19" s="50">
        <v>5375.7891</v>
      </c>
      <c r="D19" s="50">
        <v>1443.6093309373407</v>
      </c>
      <c r="E19" s="50">
        <v>5152.9223000000002</v>
      </c>
      <c r="F19" s="50">
        <v>547.09281515404996</v>
      </c>
      <c r="G19" s="50">
        <v>1958.77</v>
      </c>
      <c r="H19" s="65">
        <f t="shared" si="11"/>
        <v>4.1960193868760882</v>
      </c>
      <c r="I19" s="65">
        <f t="shared" si="12"/>
        <v>4.3250564829980078</v>
      </c>
      <c r="J19" s="65">
        <f t="shared" si="13"/>
        <v>174.94118304417447</v>
      </c>
      <c r="K19" s="65">
        <f t="shared" si="14"/>
        <v>174.44718369180657</v>
      </c>
      <c r="N19" s="49" t="s">
        <v>21</v>
      </c>
      <c r="O19" s="50">
        <v>7730.0469026525188</v>
      </c>
      <c r="P19" s="50">
        <v>27475.484903520315</v>
      </c>
      <c r="Q19" s="50">
        <v>6499.2649269362937</v>
      </c>
      <c r="R19" s="50">
        <v>23350.053363416991</v>
      </c>
      <c r="S19" s="65">
        <f t="shared" si="5"/>
        <v>18.937248897413482</v>
      </c>
      <c r="T19" s="65">
        <f t="shared" si="6"/>
        <v>17.667760650888795</v>
      </c>
    </row>
    <row r="20" spans="1:20" x14ac:dyDescent="0.35">
      <c r="A20" s="49" t="s">
        <v>22</v>
      </c>
      <c r="B20" s="50">
        <v>7408.8520682125936</v>
      </c>
      <c r="C20" s="50">
        <v>26478.436503960009</v>
      </c>
      <c r="D20" s="50">
        <v>7367.1092289528533</v>
      </c>
      <c r="E20" s="50">
        <v>26296.686103960001</v>
      </c>
      <c r="F20" s="50">
        <v>7322.5204783421968</v>
      </c>
      <c r="G20" s="50">
        <v>26217.002015140002</v>
      </c>
      <c r="H20" s="65">
        <f t="shared" si="11"/>
        <v>0.5666108369303231</v>
      </c>
      <c r="I20" s="65">
        <f t="shared" si="12"/>
        <v>0.69115324752893059</v>
      </c>
      <c r="J20" s="65">
        <f t="shared" si="13"/>
        <v>1.1789873463070393</v>
      </c>
      <c r="K20" s="65">
        <f t="shared" si="14"/>
        <v>0.9971944491175293</v>
      </c>
      <c r="N20" s="49" t="s">
        <v>22</v>
      </c>
      <c r="O20" s="50">
        <v>56567.358860757915</v>
      </c>
      <c r="P20" s="50">
        <v>201061.60208128241</v>
      </c>
      <c r="Q20" s="50">
        <v>55009.798346684889</v>
      </c>
      <c r="R20" s="50">
        <v>197634.9235407142</v>
      </c>
      <c r="S20" s="65">
        <f t="shared" si="5"/>
        <v>2.8314237842809575</v>
      </c>
      <c r="T20" s="65">
        <f t="shared" si="6"/>
        <v>1.7338426221326699</v>
      </c>
    </row>
    <row r="21" spans="1:20" x14ac:dyDescent="0.35">
      <c r="A21" s="47" t="s">
        <v>24</v>
      </c>
      <c r="B21" s="48">
        <f t="shared" ref="B21:G21" si="20">SUM(B22:B24)</f>
        <v>1736.1093586630702</v>
      </c>
      <c r="C21" s="48">
        <f t="shared" si="20"/>
        <v>6204.6671999999999</v>
      </c>
      <c r="D21" s="48">
        <f t="shared" si="20"/>
        <v>935.63221934242506</v>
      </c>
      <c r="E21" s="48">
        <f t="shared" si="20"/>
        <v>3339.7124999999996</v>
      </c>
      <c r="F21" s="48">
        <f t="shared" si="20"/>
        <v>545.28445969030747</v>
      </c>
      <c r="G21" s="48">
        <f t="shared" si="20"/>
        <v>1952.2955000000002</v>
      </c>
      <c r="H21" s="65">
        <f t="shared" si="11"/>
        <v>85.554678726565356</v>
      </c>
      <c r="I21" s="65">
        <f t="shared" si="12"/>
        <v>85.784470968683678</v>
      </c>
      <c r="J21" s="65">
        <f t="shared" si="13"/>
        <v>218.38599611826237</v>
      </c>
      <c r="K21" s="65">
        <f t="shared" si="14"/>
        <v>217.8139374905079</v>
      </c>
      <c r="L21" s="48"/>
      <c r="M21" s="48"/>
      <c r="N21" s="47" t="s">
        <v>24</v>
      </c>
      <c r="O21" s="48">
        <f t="shared" ref="O21:R21" si="21">SUM(O22:O24)</f>
        <v>7818.0830989325841</v>
      </c>
      <c r="P21" s="48">
        <f t="shared" si="21"/>
        <v>27788.398552339997</v>
      </c>
      <c r="Q21" s="48">
        <f t="shared" si="21"/>
        <v>8128.5389637478165</v>
      </c>
      <c r="R21" s="48">
        <f t="shared" si="21"/>
        <v>29203.582359520296</v>
      </c>
      <c r="S21" s="65">
        <f t="shared" si="5"/>
        <v>-3.819331692937979</v>
      </c>
      <c r="T21" s="65">
        <f t="shared" si="6"/>
        <v>-4.8459253722992486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99.766951129994112</v>
      </c>
      <c r="C23" s="50">
        <v>356.55630000000002</v>
      </c>
      <c r="D23" s="50">
        <v>58.701323879169394</v>
      </c>
      <c r="E23" s="50">
        <v>209.53269999999998</v>
      </c>
      <c r="F23" s="50">
        <v>131.10285239176199</v>
      </c>
      <c r="G23" s="50">
        <v>469.39080000000001</v>
      </c>
      <c r="H23" s="65">
        <f t="shared" si="11"/>
        <v>69.95690137304922</v>
      </c>
      <c r="I23" s="65">
        <f t="shared" si="12"/>
        <v>70.167377216062249</v>
      </c>
      <c r="J23" s="65">
        <f t="shared" si="13"/>
        <v>-23.901769252227879</v>
      </c>
      <c r="K23" s="65">
        <f t="shared" si="14"/>
        <v>-24.038498411132053</v>
      </c>
      <c r="N23" s="49" t="s">
        <v>26</v>
      </c>
      <c r="O23" s="50">
        <v>747.46109602818933</v>
      </c>
      <c r="P23" s="50">
        <v>2656.7569794232641</v>
      </c>
      <c r="Q23" s="50">
        <v>1063.4466170463697</v>
      </c>
      <c r="R23" s="50">
        <v>3820.6682657700812</v>
      </c>
      <c r="S23" s="65">
        <f t="shared" si="5"/>
        <v>-29.713341126214928</v>
      </c>
      <c r="T23" s="65">
        <f t="shared" si="6"/>
        <v>-30.463552587762365</v>
      </c>
    </row>
    <row r="24" spans="1:20" x14ac:dyDescent="0.35">
      <c r="A24" s="49" t="s">
        <v>27</v>
      </c>
      <c r="B24" s="50">
        <v>1636.3424075330761</v>
      </c>
      <c r="C24" s="50">
        <v>5848.1108999999997</v>
      </c>
      <c r="D24" s="50">
        <v>876.93089546325564</v>
      </c>
      <c r="E24" s="50">
        <v>3130.1797999999999</v>
      </c>
      <c r="F24" s="50">
        <v>414.18160729854549</v>
      </c>
      <c r="G24" s="50">
        <v>1482.9047</v>
      </c>
      <c r="H24" s="65">
        <f t="shared" si="11"/>
        <v>86.598786289613713</v>
      </c>
      <c r="I24" s="65">
        <f t="shared" si="12"/>
        <v>86.829871562010595</v>
      </c>
      <c r="J24" s="65">
        <f t="shared" si="13"/>
        <v>295.07848216774801</v>
      </c>
      <c r="K24" s="65">
        <f t="shared" si="14"/>
        <v>294.36862665550927</v>
      </c>
      <c r="N24" s="49" t="s">
        <v>27</v>
      </c>
      <c r="O24" s="50">
        <v>7070.6220029043952</v>
      </c>
      <c r="P24" s="50">
        <v>25131.641572916735</v>
      </c>
      <c r="Q24" s="50">
        <v>7065.0923467014463</v>
      </c>
      <c r="R24" s="50">
        <v>25382.914093750216</v>
      </c>
      <c r="S24" s="65">
        <f t="shared" si="5"/>
        <v>7.8267288403253588E-2</v>
      </c>
      <c r="T24" s="65">
        <f t="shared" si="6"/>
        <v>-0.98992779121192598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114.71306625450468</v>
      </c>
      <c r="C29" s="48">
        <v>409.97209999999995</v>
      </c>
      <c r="D29" s="48">
        <v>269.5069317494906</v>
      </c>
      <c r="E29" s="48">
        <v>961.9973</v>
      </c>
      <c r="F29" s="48">
        <v>179.220497392314</v>
      </c>
      <c r="G29" s="48">
        <v>641.66759999999999</v>
      </c>
      <c r="H29" s="65">
        <f t="shared" si="11"/>
        <v>-57.435949602538749</v>
      </c>
      <c r="I29" s="65">
        <f t="shared" si="12"/>
        <v>-57.383237977902851</v>
      </c>
      <c r="J29" s="65">
        <f t="shared" si="13"/>
        <v>-35.993333394562811</v>
      </c>
      <c r="K29" s="65">
        <f t="shared" si="14"/>
        <v>-36.108337089172039</v>
      </c>
      <c r="N29" s="47" t="s">
        <v>32</v>
      </c>
      <c r="O29" s="48">
        <v>2766.790435363605</v>
      </c>
      <c r="P29" s="48">
        <v>9834.2105546541643</v>
      </c>
      <c r="Q29" s="48">
        <v>3044.9530608753089</v>
      </c>
      <c r="R29" s="48">
        <v>10939.670448863253</v>
      </c>
      <c r="S29" s="65">
        <f t="shared" si="5"/>
        <v>-9.1352024136537153</v>
      </c>
      <c r="T29" s="65">
        <f t="shared" si="6"/>
        <v>-10.105056631975216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29038.457144011969</v>
      </c>
      <c r="C32" s="44">
        <f t="shared" si="24"/>
        <v>103780.307203</v>
      </c>
      <c r="D32" s="44">
        <f t="shared" si="24"/>
        <v>30977.032991640037</v>
      </c>
      <c r="E32" s="44">
        <f t="shared" si="24"/>
        <v>110571.63504672999</v>
      </c>
      <c r="F32" s="44">
        <f t="shared" si="24"/>
        <v>19802.965280005981</v>
      </c>
      <c r="G32" s="44">
        <f t="shared" si="24"/>
        <v>70901.048646736497</v>
      </c>
      <c r="H32" s="65">
        <f t="shared" si="11"/>
        <v>-6.2581069276429417</v>
      </c>
      <c r="I32" s="65">
        <f t="shared" si="12"/>
        <v>-6.1420162963673448</v>
      </c>
      <c r="J32" s="65">
        <f t="shared" si="13"/>
        <v>46.636913883450489</v>
      </c>
      <c r="K32" s="65">
        <f t="shared" si="14"/>
        <v>46.373444658179835</v>
      </c>
      <c r="L32" s="44"/>
      <c r="M32" s="44"/>
      <c r="N32" s="43" t="s">
        <v>35</v>
      </c>
      <c r="O32" s="44">
        <f t="shared" ref="O32:R32" si="25">O33+O36</f>
        <v>180313.44979249925</v>
      </c>
      <c r="P32" s="44">
        <f t="shared" si="25"/>
        <v>640901.60513456631</v>
      </c>
      <c r="Q32" s="44">
        <f t="shared" si="25"/>
        <v>138691.671397383</v>
      </c>
      <c r="R32" s="44">
        <f t="shared" si="25"/>
        <v>498280.64628794446</v>
      </c>
      <c r="S32" s="65">
        <f t="shared" si="5"/>
        <v>30.010294039834918</v>
      </c>
      <c r="T32" s="65">
        <f t="shared" si="6"/>
        <v>28.622616573432936</v>
      </c>
    </row>
    <row r="33" spans="1:20" x14ac:dyDescent="0.35">
      <c r="A33" s="47" t="s">
        <v>36</v>
      </c>
      <c r="B33" s="48">
        <f t="shared" ref="B33:G33" si="26">SUM(B34:B35)</f>
        <v>222.04397780776725</v>
      </c>
      <c r="C33" s="48">
        <f t="shared" si="26"/>
        <v>793.56117700000004</v>
      </c>
      <c r="D33" s="48">
        <f t="shared" si="26"/>
        <v>197.79320345803885</v>
      </c>
      <c r="E33" s="48">
        <f t="shared" si="26"/>
        <v>706.01719388000004</v>
      </c>
      <c r="F33" s="48">
        <f t="shared" si="26"/>
        <v>276.7361700602973</v>
      </c>
      <c r="G33" s="48">
        <f t="shared" si="26"/>
        <v>990.8053858765719</v>
      </c>
      <c r="H33" s="65">
        <f t="shared" si="11"/>
        <v>12.26067120899485</v>
      </c>
      <c r="I33" s="65">
        <f t="shared" si="12"/>
        <v>12.399695627650615</v>
      </c>
      <c r="J33" s="65">
        <f t="shared" si="13"/>
        <v>-19.763297381984188</v>
      </c>
      <c r="K33" s="65">
        <f t="shared" si="14"/>
        <v>-19.907462321883585</v>
      </c>
      <c r="L33" s="48"/>
      <c r="M33" s="48"/>
      <c r="N33" s="47" t="s">
        <v>36</v>
      </c>
      <c r="O33" s="48">
        <f t="shared" ref="O33:R33" si="27">SUM(O34:O35)</f>
        <v>1963.2186847320547</v>
      </c>
      <c r="P33" s="48">
        <f t="shared" si="27"/>
        <v>6978.0152713116477</v>
      </c>
      <c r="Q33" s="48">
        <f t="shared" si="27"/>
        <v>1870.8121399763927</v>
      </c>
      <c r="R33" s="48">
        <f t="shared" si="27"/>
        <v>6721.3083006248862</v>
      </c>
      <c r="S33" s="65">
        <f t="shared" si="5"/>
        <v>4.9393812869328571</v>
      </c>
      <c r="T33" s="65">
        <f t="shared" si="6"/>
        <v>3.8193006362004667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222.04397780776725</v>
      </c>
      <c r="C35" s="50">
        <v>793.56117700000004</v>
      </c>
      <c r="D35" s="50">
        <v>197.79320345803885</v>
      </c>
      <c r="E35" s="50">
        <v>706.01719388000004</v>
      </c>
      <c r="F35" s="50">
        <v>276.7361700602973</v>
      </c>
      <c r="G35" s="50">
        <v>990.8053858765719</v>
      </c>
      <c r="H35" s="65">
        <f t="shared" si="11"/>
        <v>12.26067120899485</v>
      </c>
      <c r="I35" s="65">
        <f t="shared" si="12"/>
        <v>12.399695627650615</v>
      </c>
      <c r="J35" s="65">
        <f t="shared" si="13"/>
        <v>-19.763297381984188</v>
      </c>
      <c r="K35" s="65">
        <f t="shared" si="14"/>
        <v>-19.907462321883585</v>
      </c>
      <c r="N35" s="49" t="s">
        <v>37</v>
      </c>
      <c r="O35" s="50">
        <v>1963.2186847320547</v>
      </c>
      <c r="P35" s="50">
        <v>6978.0152713116477</v>
      </c>
      <c r="Q35" s="50">
        <v>1870.8121399763927</v>
      </c>
      <c r="R35" s="50">
        <v>6721.3083006248862</v>
      </c>
      <c r="S35" s="65">
        <f t="shared" si="5"/>
        <v>4.9393812869328571</v>
      </c>
      <c r="T35" s="65">
        <f t="shared" si="6"/>
        <v>3.8193006362004667</v>
      </c>
    </row>
    <row r="36" spans="1:20" x14ac:dyDescent="0.35">
      <c r="A36" s="47" t="s">
        <v>38</v>
      </c>
      <c r="B36" s="48">
        <f t="shared" ref="B36:G36" si="28">SUM(B37:B39)</f>
        <v>28816.413166204202</v>
      </c>
      <c r="C36" s="48">
        <f t="shared" si="28"/>
        <v>102986.74602600001</v>
      </c>
      <c r="D36" s="48">
        <f t="shared" si="28"/>
        <v>30779.239788182</v>
      </c>
      <c r="E36" s="48">
        <f t="shared" si="28"/>
        <v>109865.61785284999</v>
      </c>
      <c r="F36" s="48">
        <f t="shared" si="28"/>
        <v>19526.229109945685</v>
      </c>
      <c r="G36" s="48">
        <f t="shared" si="28"/>
        <v>69910.243260859919</v>
      </c>
      <c r="H36" s="65">
        <f t="shared" si="11"/>
        <v>-6.3771120907653085</v>
      </c>
      <c r="I36" s="65">
        <f t="shared" si="12"/>
        <v>-6.2611688363354006</v>
      </c>
      <c r="J36" s="65">
        <f t="shared" si="13"/>
        <v>47.577973217197155</v>
      </c>
      <c r="K36" s="65">
        <f t="shared" si="14"/>
        <v>47.312813147738467</v>
      </c>
      <c r="L36" s="48"/>
      <c r="M36" s="48"/>
      <c r="N36" s="47" t="s">
        <v>38</v>
      </c>
      <c r="O36" s="48">
        <f t="shared" ref="O36:R36" si="29">SUM(O37:O39)</f>
        <v>178350.23110776721</v>
      </c>
      <c r="P36" s="48">
        <f t="shared" si="29"/>
        <v>633923.58986325469</v>
      </c>
      <c r="Q36" s="48">
        <f t="shared" si="29"/>
        <v>136820.85925740661</v>
      </c>
      <c r="R36" s="48">
        <f t="shared" si="29"/>
        <v>491559.33798731957</v>
      </c>
      <c r="S36" s="65">
        <f t="shared" si="5"/>
        <v>30.353099721607293</v>
      </c>
      <c r="T36" s="65">
        <f t="shared" si="6"/>
        <v>28.961763285556316</v>
      </c>
    </row>
    <row r="37" spans="1:20" x14ac:dyDescent="0.35">
      <c r="A37" s="49" t="s">
        <v>93</v>
      </c>
      <c r="B37" s="50">
        <v>98.856607426929813</v>
      </c>
      <c r="C37" s="50">
        <v>353.30283000000003</v>
      </c>
      <c r="D37" s="50">
        <v>128.52833971093827</v>
      </c>
      <c r="E37" s="50">
        <v>458.77823985000003</v>
      </c>
      <c r="F37" s="50">
        <v>122.51299077322264</v>
      </c>
      <c r="G37" s="50">
        <v>438.63630501031787</v>
      </c>
      <c r="H37" s="65">
        <f t="shared" si="11"/>
        <v>-23.085750855212567</v>
      </c>
      <c r="I37" s="65">
        <f t="shared" si="12"/>
        <v>-22.990499698609455</v>
      </c>
      <c r="J37" s="65">
        <f t="shared" si="13"/>
        <v>-19.309285649618914</v>
      </c>
      <c r="K37" s="65">
        <f t="shared" si="14"/>
        <v>-19.454266333086721</v>
      </c>
      <c r="N37" s="49" t="s">
        <v>93</v>
      </c>
      <c r="O37" s="50">
        <v>1218.483466752047</v>
      </c>
      <c r="P37" s="50">
        <v>4330.9470844797906</v>
      </c>
      <c r="Q37" s="50">
        <v>3066.9526627737741</v>
      </c>
      <c r="R37" s="50">
        <v>11018.708906916268</v>
      </c>
      <c r="S37" s="65">
        <f t="shared" si="5"/>
        <v>-60.27054862822559</v>
      </c>
      <c r="T37" s="65">
        <f t="shared" si="6"/>
        <v>-60.694604775689065</v>
      </c>
    </row>
    <row r="38" spans="1:20" ht="31" x14ac:dyDescent="0.35">
      <c r="A38" s="49" t="s">
        <v>94</v>
      </c>
      <c r="B38" s="50">
        <v>420.81378225361874</v>
      </c>
      <c r="C38" s="50">
        <v>1503.9429739999998</v>
      </c>
      <c r="D38" s="50">
        <v>554.41042283323361</v>
      </c>
      <c r="E38" s="50">
        <v>1978.9521790599999</v>
      </c>
      <c r="F38" s="50">
        <v>452.44726999289816</v>
      </c>
      <c r="G38" s="50">
        <v>1619.9082029517099</v>
      </c>
      <c r="H38" s="65">
        <f t="shared" si="11"/>
        <v>-24.097065112320351</v>
      </c>
      <c r="I38" s="65">
        <f t="shared" si="12"/>
        <v>-24.003066374531031</v>
      </c>
      <c r="J38" s="65">
        <f t="shared" si="13"/>
        <v>-6.9916407584415197</v>
      </c>
      <c r="K38" s="65">
        <f t="shared" si="14"/>
        <v>-7.1587531157879454</v>
      </c>
      <c r="N38" s="49" t="s">
        <v>94</v>
      </c>
      <c r="O38" s="50">
        <v>3590.7480578237228</v>
      </c>
      <c r="P38" s="50">
        <v>12762.864869710796</v>
      </c>
      <c r="Q38" s="50">
        <v>3487.9819207060182</v>
      </c>
      <c r="R38" s="50">
        <v>12531.350067231617</v>
      </c>
      <c r="S38" s="65">
        <f t="shared" si="5"/>
        <v>2.9462921383750569</v>
      </c>
      <c r="T38" s="65">
        <f t="shared" si="6"/>
        <v>1.8474849177230368</v>
      </c>
    </row>
    <row r="39" spans="1:20" x14ac:dyDescent="0.35">
      <c r="A39" s="51" t="s">
        <v>39</v>
      </c>
      <c r="B39" s="52">
        <f t="shared" ref="B39:G39" si="30">SUM(B40:B41)</f>
        <v>28296.742776523653</v>
      </c>
      <c r="C39" s="52">
        <f t="shared" si="30"/>
        <v>101129.500222</v>
      </c>
      <c r="D39" s="52">
        <f t="shared" si="30"/>
        <v>30096.301025637829</v>
      </c>
      <c r="E39" s="52">
        <f t="shared" si="30"/>
        <v>107427.88743393999</v>
      </c>
      <c r="F39" s="52">
        <f t="shared" si="30"/>
        <v>18951.268849179563</v>
      </c>
      <c r="G39" s="52">
        <f t="shared" si="30"/>
        <v>67851.698752897893</v>
      </c>
      <c r="H39" s="65">
        <f t="shared" si="11"/>
        <v>-5.9793336316685668</v>
      </c>
      <c r="I39" s="65">
        <f t="shared" si="12"/>
        <v>-5.8628977655480981</v>
      </c>
      <c r="J39" s="65">
        <f t="shared" si="13"/>
        <v>49.31318320540143</v>
      </c>
      <c r="K39" s="65">
        <f t="shared" si="14"/>
        <v>49.04490540508516</v>
      </c>
      <c r="L39" s="52"/>
      <c r="M39" s="52"/>
      <c r="N39" s="51" t="s">
        <v>39</v>
      </c>
      <c r="O39" s="52">
        <f t="shared" ref="O39:R39" si="31">SUM(O40:O41)</f>
        <v>173540.99958319144</v>
      </c>
      <c r="P39" s="52">
        <f t="shared" si="31"/>
        <v>616829.77790906408</v>
      </c>
      <c r="Q39" s="52">
        <f t="shared" si="31"/>
        <v>130265.92467392681</v>
      </c>
      <c r="R39" s="52">
        <f t="shared" si="31"/>
        <v>468009.27901317168</v>
      </c>
      <c r="S39" s="65">
        <f t="shared" si="5"/>
        <v>33.220564025156989</v>
      </c>
      <c r="T39" s="65">
        <f t="shared" si="6"/>
        <v>31.798621431115691</v>
      </c>
    </row>
    <row r="40" spans="1:20" x14ac:dyDescent="0.35">
      <c r="A40" s="53" t="s">
        <v>40</v>
      </c>
      <c r="B40" s="50">
        <v>96.404497455752775</v>
      </c>
      <c r="C40" s="50">
        <v>344.53925399999997</v>
      </c>
      <c r="D40" s="50">
        <v>136.2423617003374</v>
      </c>
      <c r="E40" s="50">
        <v>486.31322115</v>
      </c>
      <c r="F40" s="50">
        <v>199.93514722952364</v>
      </c>
      <c r="G40" s="50">
        <v>715.83277552000015</v>
      </c>
      <c r="H40" s="65">
        <f t="shared" si="11"/>
        <v>-29.240438691313415</v>
      </c>
      <c r="I40" s="65">
        <f t="shared" si="12"/>
        <v>-29.152809544174588</v>
      </c>
      <c r="J40" s="65">
        <f t="shared" si="13"/>
        <v>-51.782115955289576</v>
      </c>
      <c r="K40" s="65">
        <f t="shared" si="14"/>
        <v>-51.868751224793051</v>
      </c>
      <c r="N40" s="53" t="s">
        <v>40</v>
      </c>
      <c r="O40" s="50">
        <v>1030.1620962051788</v>
      </c>
      <c r="P40" s="50">
        <v>3661.5823265900003</v>
      </c>
      <c r="Q40" s="50">
        <v>821.57980783245296</v>
      </c>
      <c r="R40" s="50">
        <v>2951.7080117300002</v>
      </c>
      <c r="S40" s="65">
        <f t="shared" si="5"/>
        <v>25.387952136143866</v>
      </c>
      <c r="T40" s="65">
        <f t="shared" si="6"/>
        <v>24.049611683777016</v>
      </c>
    </row>
    <row r="41" spans="1:20" x14ac:dyDescent="0.35">
      <c r="A41" s="53" t="s">
        <v>41</v>
      </c>
      <c r="B41" s="50">
        <v>28200.338279067902</v>
      </c>
      <c r="C41" s="50">
        <v>100784.960968</v>
      </c>
      <c r="D41" s="50">
        <v>29960.058663937492</v>
      </c>
      <c r="E41" s="50">
        <v>106941.57421278999</v>
      </c>
      <c r="F41" s="50">
        <v>18751.33370195004</v>
      </c>
      <c r="G41" s="50">
        <v>67135.865977377893</v>
      </c>
      <c r="H41" s="65">
        <f t="shared" si="11"/>
        <v>-5.8735545367531046</v>
      </c>
      <c r="I41" s="65">
        <f t="shared" si="12"/>
        <v>-5.7569876730444349</v>
      </c>
      <c r="J41" s="65">
        <f t="shared" si="13"/>
        <v>50.391106719706102</v>
      </c>
      <c r="K41" s="65">
        <f t="shared" si="14"/>
        <v>50.12089216509176</v>
      </c>
      <c r="N41" s="53" t="s">
        <v>41</v>
      </c>
      <c r="O41" s="50">
        <v>172510.83748698627</v>
      </c>
      <c r="P41" s="50">
        <v>613168.19558247412</v>
      </c>
      <c r="Q41" s="50">
        <v>129444.34486609435</v>
      </c>
      <c r="R41" s="50">
        <v>465057.57100144168</v>
      </c>
      <c r="S41" s="65">
        <f t="shared" si="5"/>
        <v>33.270277404117337</v>
      </c>
      <c r="T41" s="65">
        <f t="shared" si="6"/>
        <v>31.847804189510384</v>
      </c>
    </row>
    <row r="42" spans="1:20" ht="18" x14ac:dyDescent="0.4">
      <c r="A42" s="43" t="s">
        <v>42</v>
      </c>
      <c r="B42" s="44">
        <f t="shared" ref="B42:G42" si="32">SUM(B43:B44)</f>
        <v>1528.1845479157648</v>
      </c>
      <c r="C42" s="44">
        <f t="shared" si="32"/>
        <v>5461.5664000000006</v>
      </c>
      <c r="D42" s="44">
        <f t="shared" si="32"/>
        <v>1831.2953279160406</v>
      </c>
      <c r="E42" s="44">
        <f t="shared" si="32"/>
        <v>6536.7563999999993</v>
      </c>
      <c r="F42" s="44">
        <f t="shared" si="32"/>
        <v>567.14588381612248</v>
      </c>
      <c r="G42" s="44">
        <f t="shared" si="32"/>
        <v>2030.5664999999999</v>
      </c>
      <c r="H42" s="65">
        <f t="shared" si="11"/>
        <v>-16.551714809713786</v>
      </c>
      <c r="I42" s="65">
        <f t="shared" si="12"/>
        <v>-16.44837185610892</v>
      </c>
      <c r="J42" s="65">
        <f t="shared" si="13"/>
        <v>169.451756862477</v>
      </c>
      <c r="K42" s="65">
        <f t="shared" si="14"/>
        <v>168.96762061227741</v>
      </c>
      <c r="L42" s="44"/>
      <c r="M42" s="44"/>
      <c r="N42" s="43" t="s">
        <v>42</v>
      </c>
      <c r="O42" s="44">
        <f t="shared" ref="O42:R42" si="33">SUM(O43:O44)</f>
        <v>16981.636749540892</v>
      </c>
      <c r="P42" s="44">
        <f t="shared" si="33"/>
        <v>60359.103900000002</v>
      </c>
      <c r="Q42" s="44">
        <f t="shared" si="33"/>
        <v>8626.6890537445215</v>
      </c>
      <c r="R42" s="44">
        <f t="shared" si="33"/>
        <v>30993.297245000005</v>
      </c>
      <c r="S42" s="65">
        <f t="shared" si="5"/>
        <v>96.849992433305601</v>
      </c>
      <c r="T42" s="65">
        <f t="shared" si="6"/>
        <v>94.748894971919896</v>
      </c>
    </row>
    <row r="43" spans="1:20" x14ac:dyDescent="0.35">
      <c r="A43" s="45" t="s">
        <v>43</v>
      </c>
      <c r="B43" s="50">
        <v>1528.1845479157648</v>
      </c>
      <c r="C43" s="46">
        <v>5461.5664000000006</v>
      </c>
      <c r="D43" s="46">
        <v>1831.2953279160406</v>
      </c>
      <c r="E43" s="46">
        <v>6536.7563999999993</v>
      </c>
      <c r="F43" s="46">
        <v>567.14588381612248</v>
      </c>
      <c r="G43" s="46">
        <v>2030.5664999999999</v>
      </c>
      <c r="H43" s="65">
        <f t="shared" si="11"/>
        <v>-16.551714809713786</v>
      </c>
      <c r="I43" s="65">
        <f t="shared" si="12"/>
        <v>-16.44837185610892</v>
      </c>
      <c r="J43" s="65">
        <f t="shared" si="13"/>
        <v>169.451756862477</v>
      </c>
      <c r="K43" s="65">
        <f t="shared" si="14"/>
        <v>168.96762061227741</v>
      </c>
      <c r="N43" s="45" t="s">
        <v>43</v>
      </c>
      <c r="O43" s="50">
        <v>16981.636749540892</v>
      </c>
      <c r="P43" s="46">
        <v>60359.103900000002</v>
      </c>
      <c r="Q43" s="46">
        <v>8626.6890537445215</v>
      </c>
      <c r="R43" s="46">
        <v>30993.297245000005</v>
      </c>
      <c r="S43" s="65">
        <f t="shared" si="5"/>
        <v>96.849992433305601</v>
      </c>
      <c r="T43" s="65">
        <f t="shared" si="6"/>
        <v>94.748894971919896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1814.2406247065992</v>
      </c>
      <c r="C45" s="44">
        <f t="shared" si="34"/>
        <v>6483.8999000000003</v>
      </c>
      <c r="D45" s="44">
        <f t="shared" si="34"/>
        <v>1687.9240735587296</v>
      </c>
      <c r="E45" s="44">
        <f t="shared" si="34"/>
        <v>6024.996799999999</v>
      </c>
      <c r="F45" s="44">
        <f t="shared" si="34"/>
        <v>4462.5365212411134</v>
      </c>
      <c r="G45" s="44">
        <f t="shared" si="34"/>
        <v>15977.330389999999</v>
      </c>
      <c r="H45" s="65">
        <f t="shared" si="11"/>
        <v>7.483544617119577</v>
      </c>
      <c r="I45" s="65">
        <f t="shared" si="12"/>
        <v>7.6166530080149073</v>
      </c>
      <c r="J45" s="65">
        <f t="shared" si="13"/>
        <v>-59.345080626880211</v>
      </c>
      <c r="K45" s="65">
        <f t="shared" si="14"/>
        <v>-59.418127173121562</v>
      </c>
      <c r="L45" s="44"/>
      <c r="M45" s="44"/>
      <c r="N45" s="43" t="s">
        <v>45</v>
      </c>
      <c r="O45" s="44">
        <f t="shared" ref="O45:R45" si="35">O46+O50+O51+O52</f>
        <v>14805.746316895958</v>
      </c>
      <c r="P45" s="44">
        <f t="shared" si="35"/>
        <v>52625.173500000004</v>
      </c>
      <c r="Q45" s="44">
        <f t="shared" si="35"/>
        <v>18103.042099890663</v>
      </c>
      <c r="R45" s="44">
        <f t="shared" si="35"/>
        <v>65039.201174999995</v>
      </c>
      <c r="S45" s="65">
        <f t="shared" si="5"/>
        <v>-18.21404250622949</v>
      </c>
      <c r="T45" s="65">
        <f t="shared" si="6"/>
        <v>-19.08699284543448</v>
      </c>
    </row>
    <row r="46" spans="1:20" x14ac:dyDescent="0.35">
      <c r="A46" s="47" t="s">
        <v>46</v>
      </c>
      <c r="B46" s="48">
        <f t="shared" ref="B46:G46" si="36">SUM(B47:B49)</f>
        <v>77.382670377001091</v>
      </c>
      <c r="C46" s="48">
        <f t="shared" si="36"/>
        <v>276.5573</v>
      </c>
      <c r="D46" s="48">
        <f t="shared" si="36"/>
        <v>123.6028654304818</v>
      </c>
      <c r="E46" s="48">
        <f t="shared" si="36"/>
        <v>441.19690000000003</v>
      </c>
      <c r="F46" s="48">
        <f t="shared" si="36"/>
        <v>3899.2531962378084</v>
      </c>
      <c r="G46" s="48">
        <f t="shared" si="36"/>
        <v>13960.593105292568</v>
      </c>
      <c r="H46" s="65">
        <f t="shared" si="11"/>
        <v>-37.394112905478252</v>
      </c>
      <c r="I46" s="65">
        <f t="shared" si="12"/>
        <v>-37.316581326840691</v>
      </c>
      <c r="J46" s="65">
        <f t="shared" si="13"/>
        <v>-98.015448946694107</v>
      </c>
      <c r="K46" s="65">
        <f t="shared" si="14"/>
        <v>-98.019014680005569</v>
      </c>
      <c r="L46" s="48"/>
      <c r="M46" s="48"/>
      <c r="N46" s="47" t="s">
        <v>46</v>
      </c>
      <c r="O46" s="48">
        <f t="shared" ref="O46:R46" si="37">SUM(O47:O49)</f>
        <v>5120.443106977119</v>
      </c>
      <c r="P46" s="48">
        <f t="shared" si="37"/>
        <v>18199.974600000001</v>
      </c>
      <c r="Q46" s="48">
        <f t="shared" si="37"/>
        <v>7882.0222456353213</v>
      </c>
      <c r="R46" s="48">
        <f t="shared" si="37"/>
        <v>28317.916274568968</v>
      </c>
      <c r="S46" s="65">
        <f t="shared" si="5"/>
        <v>-35.036429137045772</v>
      </c>
      <c r="T46" s="65">
        <f t="shared" si="6"/>
        <v>-35.729824103108285</v>
      </c>
    </row>
    <row r="47" spans="1:20" x14ac:dyDescent="0.35">
      <c r="A47" s="49" t="s">
        <v>47</v>
      </c>
      <c r="B47" s="50">
        <v>48.757937888989204</v>
      </c>
      <c r="C47" s="50">
        <v>174.25560000000002</v>
      </c>
      <c r="D47" s="50">
        <v>102.18462439724219</v>
      </c>
      <c r="E47" s="50">
        <v>364.74509999999998</v>
      </c>
      <c r="F47" s="50">
        <v>118.72670253451135</v>
      </c>
      <c r="G47" s="50">
        <v>425.08016314935742</v>
      </c>
      <c r="H47" s="65">
        <f t="shared" si="11"/>
        <v>-52.284467280084158</v>
      </c>
      <c r="I47" s="65">
        <f t="shared" si="12"/>
        <v>-52.225376022871856</v>
      </c>
      <c r="J47" s="65">
        <f t="shared" si="13"/>
        <v>-58.932626908579138</v>
      </c>
      <c r="K47" s="65">
        <f t="shared" si="14"/>
        <v>-59.00641452921127</v>
      </c>
      <c r="N47" s="49" t="s">
        <v>47</v>
      </c>
      <c r="O47" s="50">
        <v>495.61400686595903</v>
      </c>
      <c r="P47" s="50">
        <v>1761.598</v>
      </c>
      <c r="Q47" s="50">
        <v>573.85037915980013</v>
      </c>
      <c r="R47" s="50">
        <v>2061.684994631355</v>
      </c>
      <c r="S47" s="65">
        <f t="shared" si="5"/>
        <v>-13.633583793808839</v>
      </c>
      <c r="T47" s="65">
        <f t="shared" si="6"/>
        <v>-14.555424102750138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28.624732488011894</v>
      </c>
      <c r="C49" s="50">
        <v>102.30169999999998</v>
      </c>
      <c r="D49" s="50">
        <v>21.418241033239614</v>
      </c>
      <c r="E49" s="50">
        <v>76.451800000000048</v>
      </c>
      <c r="F49" s="50">
        <v>3780.5264937032971</v>
      </c>
      <c r="G49" s="50">
        <v>13535.51294214321</v>
      </c>
      <c r="H49" s="65">
        <f t="shared" si="11"/>
        <v>33.646513939161991</v>
      </c>
      <c r="I49" s="65">
        <f t="shared" si="12"/>
        <v>33.812022738509654</v>
      </c>
      <c r="J49" s="65">
        <f t="shared" si="13"/>
        <v>-99.242837405433121</v>
      </c>
      <c r="K49" s="65">
        <f t="shared" si="14"/>
        <v>-99.24419783396992</v>
      </c>
      <c r="N49" s="49" t="s">
        <v>49</v>
      </c>
      <c r="O49" s="50">
        <v>4624.8291001111602</v>
      </c>
      <c r="P49" s="50">
        <v>16438.3766</v>
      </c>
      <c r="Q49" s="50">
        <v>7308.1718664755208</v>
      </c>
      <c r="R49" s="50">
        <v>26256.231279937612</v>
      </c>
      <c r="S49" s="65">
        <f t="shared" si="5"/>
        <v>-36.717017817732909</v>
      </c>
      <c r="T49" s="65">
        <f t="shared" si="6"/>
        <v>-37.392474857728097</v>
      </c>
    </row>
    <row r="50" spans="1:20" x14ac:dyDescent="0.35">
      <c r="A50" s="47" t="s">
        <v>50</v>
      </c>
      <c r="B50" s="48">
        <v>1145.6899642467047</v>
      </c>
      <c r="C50" s="48">
        <v>4094.5721000000003</v>
      </c>
      <c r="D50" s="48">
        <v>1315.6785698529461</v>
      </c>
      <c r="E50" s="48">
        <v>4696.2770999999993</v>
      </c>
      <c r="F50" s="48">
        <v>236.89246669699989</v>
      </c>
      <c r="G50" s="48">
        <v>848.15198470742973</v>
      </c>
      <c r="H50" s="65">
        <f t="shared" si="11"/>
        <v>-12.920223031772963</v>
      </c>
      <c r="I50" s="65">
        <f t="shared" si="12"/>
        <v>-12.812382812760319</v>
      </c>
      <c r="J50" s="65">
        <f t="shared" si="13"/>
        <v>383.63292434795443</v>
      </c>
      <c r="K50" s="65">
        <f t="shared" si="14"/>
        <v>382.7639590341139</v>
      </c>
      <c r="N50" s="47" t="s">
        <v>50</v>
      </c>
      <c r="O50" s="48">
        <v>5933.2969162899381</v>
      </c>
      <c r="P50" s="48">
        <v>21089.161800000002</v>
      </c>
      <c r="Q50" s="48">
        <v>6831.4188124226821</v>
      </c>
      <c r="R50" s="48">
        <v>24543.390000431031</v>
      </c>
      <c r="S50" s="65">
        <f t="shared" si="5"/>
        <v>-13.146930685900017</v>
      </c>
      <c r="T50" s="65">
        <f t="shared" si="6"/>
        <v>-14.073965333926424</v>
      </c>
    </row>
    <row r="51" spans="1:20" x14ac:dyDescent="0.35">
      <c r="A51" s="47" t="s">
        <v>51</v>
      </c>
      <c r="B51" s="48">
        <v>591.16799008289354</v>
      </c>
      <c r="C51" s="48">
        <v>2112.7705000000001</v>
      </c>
      <c r="D51" s="48">
        <v>248.64263827530164</v>
      </c>
      <c r="E51" s="48">
        <v>887.52280000000007</v>
      </c>
      <c r="F51" s="48">
        <v>326.39085830630449</v>
      </c>
      <c r="G51" s="48">
        <v>1168.5853</v>
      </c>
      <c r="H51" s="65">
        <f t="shared" si="11"/>
        <v>137.75809096279846</v>
      </c>
      <c r="I51" s="65">
        <f t="shared" si="12"/>
        <v>138.05253228424101</v>
      </c>
      <c r="J51" s="65">
        <f t="shared" si="13"/>
        <v>81.122716840343145</v>
      </c>
      <c r="K51" s="65">
        <f t="shared" si="14"/>
        <v>80.797285401416588</v>
      </c>
      <c r="N51" s="47" t="s">
        <v>51</v>
      </c>
      <c r="O51" s="48">
        <v>3752.0062936289009</v>
      </c>
      <c r="P51" s="48">
        <v>13336.0371</v>
      </c>
      <c r="Q51" s="48">
        <v>3389.6010418326578</v>
      </c>
      <c r="R51" s="48">
        <v>12177.894900000001</v>
      </c>
      <c r="S51" s="65">
        <f t="shared" si="5"/>
        <v>10.691678676151838</v>
      </c>
      <c r="T51" s="65">
        <f t="shared" si="6"/>
        <v>9.5102003220605837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3" t="s">
        <v>89</v>
      </c>
      <c r="C54" s="93"/>
      <c r="D54" s="93"/>
      <c r="E54" s="93"/>
      <c r="F54" s="93"/>
      <c r="G54" s="93"/>
      <c r="H54" s="26"/>
      <c r="I54" s="27" t="s">
        <v>9</v>
      </c>
      <c r="J54" s="28"/>
      <c r="K54" s="28"/>
      <c r="N54" s="25"/>
      <c r="O54" s="93" t="s">
        <v>89</v>
      </c>
      <c r="P54" s="93"/>
      <c r="Q54" s="93"/>
      <c r="R54" s="93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89"/>
      <c r="E56" s="89"/>
      <c r="F56" s="77"/>
      <c r="G56" s="78"/>
      <c r="H56" s="77" t="s">
        <v>110</v>
      </c>
      <c r="I56" s="90"/>
      <c r="J56" s="90"/>
      <c r="K56" s="90"/>
      <c r="N56" s="32"/>
      <c r="O56" s="77"/>
      <c r="P56" s="78"/>
      <c r="Q56" s="89"/>
      <c r="R56" s="89"/>
      <c r="S56" s="77" t="s">
        <v>111</v>
      </c>
      <c r="T56" s="90"/>
    </row>
    <row r="57" spans="1:20" x14ac:dyDescent="0.35">
      <c r="A57" s="33"/>
      <c r="B57" s="89" t="s">
        <v>112</v>
      </c>
      <c r="C57" s="89"/>
      <c r="D57" s="79" t="s">
        <v>117</v>
      </c>
      <c r="E57" s="80"/>
      <c r="F57" s="89" t="s">
        <v>113</v>
      </c>
      <c r="G57" s="89"/>
      <c r="H57" s="91" t="s">
        <v>3</v>
      </c>
      <c r="I57" s="92"/>
      <c r="J57" s="92"/>
      <c r="K57" s="92"/>
      <c r="N57" s="33"/>
      <c r="O57" s="79" t="s">
        <v>114</v>
      </c>
      <c r="P57" s="80"/>
      <c r="Q57" s="79" t="s">
        <v>115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4" t="s">
        <v>113</v>
      </c>
      <c r="K58" s="95"/>
      <c r="N58" s="34" t="s">
        <v>0</v>
      </c>
      <c r="O58" s="81"/>
      <c r="P58" s="82"/>
      <c r="Q58" s="81"/>
      <c r="R58" s="82"/>
      <c r="S58" s="94" t="s">
        <v>116</v>
      </c>
      <c r="T58" s="95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1296.0264861170701</v>
      </c>
      <c r="C60" s="44">
        <f t="shared" si="38"/>
        <v>4631.8585800000001</v>
      </c>
      <c r="D60" s="44">
        <f t="shared" si="38"/>
        <v>1362.9616962467082</v>
      </c>
      <c r="E60" s="44">
        <f t="shared" si="38"/>
        <v>4865.0528700000004</v>
      </c>
      <c r="F60" s="44">
        <f t="shared" si="38"/>
        <v>1015.8689928544869</v>
      </c>
      <c r="G60" s="44">
        <f t="shared" si="38"/>
        <v>3637.14099695</v>
      </c>
      <c r="H60" s="65">
        <f t="shared" ref="H60:H101" si="39">IFERROR(B60/D60*100-100,"0.00")</f>
        <v>-4.9110118291631153</v>
      </c>
      <c r="I60" s="65">
        <f t="shared" ref="I60:I101" si="40">IFERROR(C60/E60*100-100,"0.00")</f>
        <v>-4.7932529456766275</v>
      </c>
      <c r="J60" s="65">
        <f t="shared" ref="J60:J101" si="41">IFERROR(B60/F60*100-100,"0.00")</f>
        <v>27.578112456742048</v>
      </c>
      <c r="K60" s="65">
        <f t="shared" ref="K60:K101" si="42">IFERROR(C60/G60*100-100,"0.00")</f>
        <v>27.348887048485082</v>
      </c>
      <c r="L60" s="44"/>
      <c r="M60" s="44"/>
      <c r="N60" s="57" t="s">
        <v>53</v>
      </c>
      <c r="O60" s="44">
        <f t="shared" ref="O60:R60" si="43">SUM(O61:O62)</f>
        <v>21654.296824842044</v>
      </c>
      <c r="P60" s="44">
        <f t="shared" si="43"/>
        <v>76967.48971899999</v>
      </c>
      <c r="Q60" s="44">
        <f t="shared" si="43"/>
        <v>12075.808339217916</v>
      </c>
      <c r="R60" s="44">
        <f t="shared" si="43"/>
        <v>43385.024660020004</v>
      </c>
      <c r="S60" s="65">
        <f t="shared" ref="S60:S73" si="44">IFERROR(O60/Q60*100-100,"0.00")</f>
        <v>79.31964649121349</v>
      </c>
      <c r="T60" s="65">
        <f t="shared" ref="T60:T73" si="45">IFERROR(P60/R60*100-100,"0.00")</f>
        <v>77.405660875253034</v>
      </c>
    </row>
    <row r="61" spans="1:20" ht="31" x14ac:dyDescent="0.35">
      <c r="A61" s="45" t="s">
        <v>54</v>
      </c>
      <c r="B61" s="50">
        <v>1296.0264861170701</v>
      </c>
      <c r="C61" s="46">
        <v>4631.8585800000001</v>
      </c>
      <c r="D61" s="46">
        <v>1362.9616962467082</v>
      </c>
      <c r="E61" s="46">
        <v>4865.0528700000004</v>
      </c>
      <c r="F61" s="46">
        <v>1015.8689928544869</v>
      </c>
      <c r="G61" s="46">
        <v>3637.14099695</v>
      </c>
      <c r="H61" s="65">
        <f t="shared" si="39"/>
        <v>-4.9110118291631153</v>
      </c>
      <c r="I61" s="65">
        <f t="shared" si="40"/>
        <v>-4.7932529456766275</v>
      </c>
      <c r="J61" s="65">
        <f t="shared" si="41"/>
        <v>27.578112456742048</v>
      </c>
      <c r="K61" s="65">
        <f t="shared" si="42"/>
        <v>27.348887048485082</v>
      </c>
      <c r="N61" s="45" t="s">
        <v>54</v>
      </c>
      <c r="O61" s="50">
        <v>21654.296824842044</v>
      </c>
      <c r="P61" s="46">
        <v>76967.48971899999</v>
      </c>
      <c r="Q61" s="46">
        <v>12075.808339217916</v>
      </c>
      <c r="R61" s="46">
        <v>43385.024660020004</v>
      </c>
      <c r="S61" s="65">
        <f t="shared" si="44"/>
        <v>79.31964649121349</v>
      </c>
      <c r="T61" s="65">
        <f t="shared" si="45"/>
        <v>77.405660875253034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151.249118019836</v>
      </c>
      <c r="C63" s="44">
        <v>540.548</v>
      </c>
      <c r="D63" s="44">
        <v>241.34903743749703</v>
      </c>
      <c r="E63" s="44">
        <v>861.48850000000004</v>
      </c>
      <c r="F63" s="44">
        <v>274.57455450691651</v>
      </c>
      <c r="G63" s="44">
        <v>983.06610000000001</v>
      </c>
      <c r="H63" s="65">
        <f t="shared" si="39"/>
        <v>-37.331791489325703</v>
      </c>
      <c r="I63" s="65">
        <f t="shared" si="40"/>
        <v>-37.254182731400363</v>
      </c>
      <c r="J63" s="65">
        <f t="shared" si="41"/>
        <v>-44.915100275241983</v>
      </c>
      <c r="K63" s="65">
        <f t="shared" si="42"/>
        <v>-45.014073824740777</v>
      </c>
      <c r="N63" s="43" t="s">
        <v>56</v>
      </c>
      <c r="O63" s="44">
        <v>2020.2320929373973</v>
      </c>
      <c r="P63" s="44">
        <v>7180.6623</v>
      </c>
      <c r="Q63" s="44">
        <v>2100.8571460163012</v>
      </c>
      <c r="R63" s="44">
        <v>7547.7961000000005</v>
      </c>
      <c r="S63" s="65">
        <f t="shared" si="44"/>
        <v>-3.8377218190102695</v>
      </c>
      <c r="T63" s="65">
        <f t="shared" si="45"/>
        <v>-4.8641192095796129</v>
      </c>
    </row>
    <row r="64" spans="1:20" ht="35.5" x14ac:dyDescent="0.4">
      <c r="A64" s="43" t="s">
        <v>57</v>
      </c>
      <c r="B64" s="44">
        <f t="shared" ref="B64:G64" si="46">B65+B68+B75</f>
        <v>101796.5791302475</v>
      </c>
      <c r="C64" s="44">
        <f t="shared" si="46"/>
        <v>363809.97110000002</v>
      </c>
      <c r="D64" s="44">
        <f t="shared" si="46"/>
        <v>104645.20628140648</v>
      </c>
      <c r="E64" s="44">
        <f t="shared" si="46"/>
        <v>373528.07679999998</v>
      </c>
      <c r="F64" s="44">
        <f t="shared" si="46"/>
        <v>85549.220767353414</v>
      </c>
      <c r="G64" s="44">
        <f t="shared" si="46"/>
        <v>306294.00079999998</v>
      </c>
      <c r="H64" s="65">
        <f t="shared" si="39"/>
        <v>-2.7221764401692781</v>
      </c>
      <c r="I64" s="65">
        <f t="shared" si="40"/>
        <v>-2.6017068872719307</v>
      </c>
      <c r="J64" s="65">
        <f t="shared" si="41"/>
        <v>18.991825077025439</v>
      </c>
      <c r="K64" s="65">
        <f t="shared" si="42"/>
        <v>18.77802704257212</v>
      </c>
      <c r="L64" s="44"/>
      <c r="M64" s="44"/>
      <c r="N64" s="43" t="s">
        <v>57</v>
      </c>
      <c r="O64" s="44">
        <f t="shared" ref="O64:R64" si="47">O65+O68+O75</f>
        <v>836797.75656726188</v>
      </c>
      <c r="P64" s="44">
        <f t="shared" si="47"/>
        <v>2974292.9658000004</v>
      </c>
      <c r="Q64" s="44">
        <f t="shared" si="47"/>
        <v>692126.97232141288</v>
      </c>
      <c r="R64" s="44">
        <f t="shared" si="47"/>
        <v>2486619.9362000003</v>
      </c>
      <c r="S64" s="65">
        <f t="shared" si="44"/>
        <v>20.902347406086392</v>
      </c>
      <c r="T64" s="65">
        <f t="shared" si="45"/>
        <v>19.611884490287295</v>
      </c>
    </row>
    <row r="65" spans="1:20" x14ac:dyDescent="0.35">
      <c r="A65" s="47" t="s">
        <v>58</v>
      </c>
      <c r="B65" s="48">
        <f t="shared" ref="B65:G65" si="48">SUM(B66:B67)</f>
        <v>16568.037621976531</v>
      </c>
      <c r="C65" s="48">
        <f t="shared" si="48"/>
        <v>59212.375700000004</v>
      </c>
      <c r="D65" s="48">
        <f t="shared" si="48"/>
        <v>13410.667039574051</v>
      </c>
      <c r="E65" s="48">
        <f t="shared" si="48"/>
        <v>47868.993200000004</v>
      </c>
      <c r="F65" s="48">
        <f t="shared" si="48"/>
        <v>13884.410163039956</v>
      </c>
      <c r="G65" s="48">
        <f t="shared" si="48"/>
        <v>49710.698700000001</v>
      </c>
      <c r="H65" s="65">
        <f t="shared" si="39"/>
        <v>23.543725103943558</v>
      </c>
      <c r="I65" s="65">
        <f t="shared" si="40"/>
        <v>23.696722537293709</v>
      </c>
      <c r="J65" s="65">
        <f t="shared" si="41"/>
        <v>19.328350483914264</v>
      </c>
      <c r="K65" s="65">
        <f t="shared" si="42"/>
        <v>19.113947798927228</v>
      </c>
      <c r="L65" s="48"/>
      <c r="M65" s="48"/>
      <c r="N65" s="47" t="s">
        <v>58</v>
      </c>
      <c r="O65" s="48">
        <f t="shared" ref="O65:R65" si="49">SUM(O66:O67)</f>
        <v>129828.84246592272</v>
      </c>
      <c r="P65" s="48">
        <f t="shared" si="49"/>
        <v>461460.38260000001</v>
      </c>
      <c r="Q65" s="48">
        <f t="shared" si="49"/>
        <v>98803.631562087612</v>
      </c>
      <c r="R65" s="48">
        <f t="shared" si="49"/>
        <v>354974.00020000001</v>
      </c>
      <c r="S65" s="65">
        <f t="shared" si="44"/>
        <v>31.400881134960144</v>
      </c>
      <c r="T65" s="65">
        <f t="shared" si="45"/>
        <v>29.998361102504191</v>
      </c>
    </row>
    <row r="66" spans="1:20" x14ac:dyDescent="0.35">
      <c r="A66" s="49" t="s">
        <v>59</v>
      </c>
      <c r="B66" s="50">
        <v>9912.2935290981604</v>
      </c>
      <c r="C66" s="50">
        <v>35425.465700000001</v>
      </c>
      <c r="D66" s="50">
        <v>9277.5918537967354</v>
      </c>
      <c r="E66" s="50">
        <v>33116.099300000002</v>
      </c>
      <c r="F66" s="50">
        <v>7404.0661193925034</v>
      </c>
      <c r="G66" s="50">
        <v>26508.961899999998</v>
      </c>
      <c r="H66" s="65">
        <f t="shared" si="39"/>
        <v>6.8412329977814323</v>
      </c>
      <c r="I66" s="65">
        <f t="shared" si="40"/>
        <v>6.9735459453704323</v>
      </c>
      <c r="J66" s="65">
        <f t="shared" si="41"/>
        <v>33.876350768075724</v>
      </c>
      <c r="K66" s="65">
        <f t="shared" si="42"/>
        <v>33.635809028040455</v>
      </c>
      <c r="N66" s="49" t="s">
        <v>59</v>
      </c>
      <c r="O66" s="50">
        <v>71080.864009429919</v>
      </c>
      <c r="P66" s="50">
        <v>252648.04090000002</v>
      </c>
      <c r="Q66" s="50">
        <v>57865.71046522008</v>
      </c>
      <c r="R66" s="50">
        <v>207895.42239999998</v>
      </c>
      <c r="S66" s="65">
        <f t="shared" si="44"/>
        <v>22.837624282091468</v>
      </c>
      <c r="T66" s="65">
        <f t="shared" si="45"/>
        <v>21.526505001102919</v>
      </c>
    </row>
    <row r="67" spans="1:20" ht="31" x14ac:dyDescent="0.35">
      <c r="A67" s="49" t="s">
        <v>60</v>
      </c>
      <c r="B67" s="50">
        <v>6655.7440928783708</v>
      </c>
      <c r="C67" s="50">
        <v>23786.910000000003</v>
      </c>
      <c r="D67" s="50">
        <v>4133.0751857773166</v>
      </c>
      <c r="E67" s="50">
        <v>14752.893900000003</v>
      </c>
      <c r="F67" s="50">
        <v>6480.3440436474521</v>
      </c>
      <c r="G67" s="50">
        <v>23201.736800000002</v>
      </c>
      <c r="H67" s="65">
        <f t="shared" si="39"/>
        <v>61.036124283004312</v>
      </c>
      <c r="I67" s="65">
        <f t="shared" si="40"/>
        <v>61.23555257182457</v>
      </c>
      <c r="J67" s="65">
        <f t="shared" si="41"/>
        <v>2.7066471787537267</v>
      </c>
      <c r="K67" s="65">
        <f t="shared" si="42"/>
        <v>2.5221094655293257</v>
      </c>
      <c r="N67" s="49" t="s">
        <v>60</v>
      </c>
      <c r="O67" s="50">
        <v>58747.978456492798</v>
      </c>
      <c r="P67" s="50">
        <v>208812.34170000002</v>
      </c>
      <c r="Q67" s="50">
        <v>40937.921096867532</v>
      </c>
      <c r="R67" s="50">
        <v>147078.5778</v>
      </c>
      <c r="S67" s="65">
        <f t="shared" si="44"/>
        <v>43.50503611915957</v>
      </c>
      <c r="T67" s="65">
        <f t="shared" si="45"/>
        <v>41.973321216055467</v>
      </c>
    </row>
    <row r="68" spans="1:20" x14ac:dyDescent="0.35">
      <c r="A68" s="47" t="s">
        <v>61</v>
      </c>
      <c r="B68" s="48">
        <f t="shared" ref="B68:G68" si="50">SUM(B69:B74)</f>
        <v>85135.930117692391</v>
      </c>
      <c r="C68" s="48">
        <f t="shared" si="50"/>
        <v>304266.61230000004</v>
      </c>
      <c r="D68" s="48">
        <f t="shared" si="50"/>
        <v>91130.347289434707</v>
      </c>
      <c r="E68" s="48">
        <f t="shared" si="50"/>
        <v>325287.17339999997</v>
      </c>
      <c r="F68" s="48">
        <f t="shared" si="50"/>
        <v>71298.885176930911</v>
      </c>
      <c r="G68" s="48">
        <f t="shared" si="50"/>
        <v>255273.17020000002</v>
      </c>
      <c r="H68" s="65">
        <f t="shared" si="39"/>
        <v>-6.5778495858286732</v>
      </c>
      <c r="I68" s="65">
        <f t="shared" si="40"/>
        <v>-6.4621549261493101</v>
      </c>
      <c r="J68" s="65">
        <f t="shared" si="41"/>
        <v>19.407098591267342</v>
      </c>
      <c r="K68" s="65">
        <f t="shared" si="42"/>
        <v>19.192554415967365</v>
      </c>
      <c r="L68" s="48"/>
      <c r="M68" s="48"/>
      <c r="N68" s="47" t="s">
        <v>61</v>
      </c>
      <c r="O68" s="48">
        <f t="shared" ref="O68:R68" si="51">SUM(O69:O74)</f>
        <v>706100.90513705031</v>
      </c>
      <c r="P68" s="48">
        <f t="shared" si="51"/>
        <v>2509747.3539000005</v>
      </c>
      <c r="Q68" s="48">
        <f t="shared" si="51"/>
        <v>588070.90478784812</v>
      </c>
      <c r="R68" s="48">
        <f t="shared" si="51"/>
        <v>2112775.3927000002</v>
      </c>
      <c r="S68" s="65">
        <f t="shared" si="44"/>
        <v>20.070709057062189</v>
      </c>
      <c r="T68" s="65">
        <f t="shared" si="45"/>
        <v>18.789122713735026</v>
      </c>
    </row>
    <row r="69" spans="1:20" ht="31" x14ac:dyDescent="0.35">
      <c r="A69" s="49" t="s">
        <v>62</v>
      </c>
      <c r="B69" s="50">
        <v>112.65668061795959</v>
      </c>
      <c r="C69" s="50">
        <v>402.62279999999998</v>
      </c>
      <c r="D69" s="50">
        <v>116.7204179015644</v>
      </c>
      <c r="E69" s="50">
        <v>416.6302</v>
      </c>
      <c r="F69" s="50">
        <v>91.379613284505496</v>
      </c>
      <c r="G69" s="50">
        <v>327.1687</v>
      </c>
      <c r="H69" s="65">
        <f t="shared" si="39"/>
        <v>-3.4815993265479506</v>
      </c>
      <c r="I69" s="65">
        <f t="shared" si="40"/>
        <v>-3.362070248388136</v>
      </c>
      <c r="J69" s="65">
        <f t="shared" si="41"/>
        <v>23.28426064488707</v>
      </c>
      <c r="K69" s="65">
        <f t="shared" si="42"/>
        <v>23.062750195846959</v>
      </c>
      <c r="N69" s="49" t="s">
        <v>62</v>
      </c>
      <c r="O69" s="50">
        <v>1412.7101956404649</v>
      </c>
      <c r="P69" s="50">
        <v>5021.3017</v>
      </c>
      <c r="Q69" s="50">
        <v>1061.1298318024744</v>
      </c>
      <c r="R69" s="50">
        <v>3812.3447000000006</v>
      </c>
      <c r="S69" s="65">
        <f t="shared" si="44"/>
        <v>33.13264346180739</v>
      </c>
      <c r="T69" s="65">
        <f t="shared" si="45"/>
        <v>31.711639296415115</v>
      </c>
    </row>
    <row r="70" spans="1:20" ht="31" x14ac:dyDescent="0.35">
      <c r="A70" s="49" t="s">
        <v>63</v>
      </c>
      <c r="B70" s="50">
        <v>27291.172824283214</v>
      </c>
      <c r="C70" s="50">
        <v>97535.7019</v>
      </c>
      <c r="D70" s="50">
        <v>32900.379581863548</v>
      </c>
      <c r="E70" s="50">
        <v>117436.96579999999</v>
      </c>
      <c r="F70" s="50">
        <v>23473.164664940796</v>
      </c>
      <c r="G70" s="50">
        <v>84041.554700000008</v>
      </c>
      <c r="H70" s="65">
        <f t="shared" si="39"/>
        <v>-17.049063958740547</v>
      </c>
      <c r="I70" s="65">
        <f t="shared" si="40"/>
        <v>-16.946336925881297</v>
      </c>
      <c r="J70" s="65">
        <f t="shared" si="41"/>
        <v>16.265417185288797</v>
      </c>
      <c r="K70" s="65">
        <f t="shared" si="42"/>
        <v>16.056517812134175</v>
      </c>
      <c r="N70" s="49" t="s">
        <v>63</v>
      </c>
      <c r="O70" s="50">
        <v>229856.74607652964</v>
      </c>
      <c r="P70" s="50">
        <v>816997.05529999989</v>
      </c>
      <c r="Q70" s="50">
        <v>202980.6991831162</v>
      </c>
      <c r="R70" s="50">
        <v>729253.26339999994</v>
      </c>
      <c r="S70" s="65">
        <f t="shared" si="44"/>
        <v>13.240690864488357</v>
      </c>
      <c r="T70" s="65">
        <f t="shared" si="45"/>
        <v>12.032005381904185</v>
      </c>
    </row>
    <row r="71" spans="1:20" ht="31" x14ac:dyDescent="0.35">
      <c r="A71" s="49" t="s">
        <v>64</v>
      </c>
      <c r="B71" s="50">
        <v>15.6336009407096</v>
      </c>
      <c r="C71" s="50">
        <v>55.872800000000005</v>
      </c>
      <c r="D71" s="50">
        <v>11.0347709705926</v>
      </c>
      <c r="E71" s="50">
        <v>39.388300000000001</v>
      </c>
      <c r="F71" s="50">
        <v>30.511700656276997</v>
      </c>
      <c r="G71" s="50">
        <v>109.2418</v>
      </c>
      <c r="H71" s="65">
        <f t="shared" si="39"/>
        <v>41.675808065004446</v>
      </c>
      <c r="I71" s="65">
        <f t="shared" si="40"/>
        <v>41.85126039966184</v>
      </c>
      <c r="J71" s="65">
        <f t="shared" si="41"/>
        <v>-48.761948352775974</v>
      </c>
      <c r="K71" s="65">
        <f t="shared" si="42"/>
        <v>-48.85401009503687</v>
      </c>
      <c r="N71" s="49" t="s">
        <v>64</v>
      </c>
      <c r="O71" s="50">
        <v>124.23709061017662</v>
      </c>
      <c r="P71" s="50">
        <v>441.58519999999999</v>
      </c>
      <c r="Q71" s="50">
        <v>300.08381974936674</v>
      </c>
      <c r="R71" s="50">
        <v>1078.1178</v>
      </c>
      <c r="S71" s="65">
        <f t="shared" si="44"/>
        <v>-58.599203811141571</v>
      </c>
      <c r="T71" s="65">
        <f t="shared" si="45"/>
        <v>-59.041099219398845</v>
      </c>
    </row>
    <row r="72" spans="1:20" ht="31" x14ac:dyDescent="0.35">
      <c r="A72" s="49" t="s">
        <v>65</v>
      </c>
      <c r="B72" s="50">
        <v>13169.46413687349</v>
      </c>
      <c r="C72" s="50">
        <v>47066.241399999999</v>
      </c>
      <c r="D72" s="50">
        <v>13254.006899008134</v>
      </c>
      <c r="E72" s="50">
        <v>47309.799299999999</v>
      </c>
      <c r="F72" s="50">
        <v>12121.149043211943</v>
      </c>
      <c r="G72" s="50">
        <v>43397.651100000003</v>
      </c>
      <c r="H72" s="65">
        <f t="shared" si="39"/>
        <v>-0.63786568679824995</v>
      </c>
      <c r="I72" s="65">
        <f t="shared" si="40"/>
        <v>-0.5148149085468674</v>
      </c>
      <c r="J72" s="65">
        <f t="shared" si="41"/>
        <v>8.6486445296918788</v>
      </c>
      <c r="K72" s="65">
        <f t="shared" si="42"/>
        <v>8.4534305590562013</v>
      </c>
      <c r="N72" s="49" t="s">
        <v>65</v>
      </c>
      <c r="O72" s="50">
        <v>117076.64892489632</v>
      </c>
      <c r="P72" s="50">
        <v>416134.30559999996</v>
      </c>
      <c r="Q72" s="50">
        <v>108032.6374766115</v>
      </c>
      <c r="R72" s="50">
        <v>388131.25459999999</v>
      </c>
      <c r="S72" s="65">
        <f t="shared" si="44"/>
        <v>8.3715548000416078</v>
      </c>
      <c r="T72" s="65">
        <f t="shared" si="45"/>
        <v>7.2148405128722004</v>
      </c>
    </row>
    <row r="73" spans="1:20" ht="31" x14ac:dyDescent="0.35">
      <c r="A73" s="49" t="s">
        <v>104</v>
      </c>
      <c r="B73" s="50">
        <v>25993.118403306275</v>
      </c>
      <c r="C73" s="50">
        <v>92896.595700000733</v>
      </c>
      <c r="D73" s="50">
        <v>26184.918400194598</v>
      </c>
      <c r="E73" s="50">
        <v>93466.318799999222</v>
      </c>
      <c r="F73" s="50">
        <v>19995.985769121846</v>
      </c>
      <c r="G73" s="50">
        <v>71592.1247</v>
      </c>
      <c r="H73" s="65">
        <f t="shared" si="39"/>
        <v>-0.73248269846392589</v>
      </c>
      <c r="I73" s="65">
        <f t="shared" si="40"/>
        <v>-0.60954909459694306</v>
      </c>
      <c r="J73" s="65">
        <f t="shared" si="41"/>
        <v>29.991682847890928</v>
      </c>
      <c r="K73" s="65">
        <f t="shared" si="42"/>
        <v>29.758120867728252</v>
      </c>
      <c r="N73" s="49" t="s">
        <v>104</v>
      </c>
      <c r="O73" s="50">
        <v>209147.77552902303</v>
      </c>
      <c r="P73" s="50">
        <v>743389.60959999776</v>
      </c>
      <c r="Q73" s="50">
        <v>136111.86542263199</v>
      </c>
      <c r="R73" s="50">
        <v>489012.1201</v>
      </c>
      <c r="S73" s="65">
        <f t="shared" si="44"/>
        <v>53.65873862621163</v>
      </c>
      <c r="T73" s="65">
        <f t="shared" si="45"/>
        <v>52.018647195897557</v>
      </c>
    </row>
    <row r="74" spans="1:20" x14ac:dyDescent="0.35">
      <c r="A74" s="49" t="s">
        <v>105</v>
      </c>
      <c r="B74" s="50">
        <v>18553.884471670746</v>
      </c>
      <c r="C74" s="50">
        <v>66309.577699999296</v>
      </c>
      <c r="D74" s="50">
        <v>18663.287219496266</v>
      </c>
      <c r="E74" s="50">
        <v>66618.071000000724</v>
      </c>
      <c r="F74" s="50">
        <v>15586.69438571554</v>
      </c>
      <c r="G74" s="50">
        <v>55805.429200000013</v>
      </c>
      <c r="H74" s="65">
        <f t="shared" si="39"/>
        <v>-0.58619227437722543</v>
      </c>
      <c r="I74" s="65">
        <f t="shared" si="40"/>
        <v>-0.46307750340207576</v>
      </c>
      <c r="J74" s="65">
        <f t="shared" si="41"/>
        <v>19.036686115270811</v>
      </c>
      <c r="K74" s="65">
        <f t="shared" si="42"/>
        <v>18.822807476945783</v>
      </c>
      <c r="N74" s="49" t="s">
        <v>105</v>
      </c>
      <c r="O74" s="50">
        <v>148482.78732035068</v>
      </c>
      <c r="P74" s="50">
        <v>527763.49650000315</v>
      </c>
      <c r="Q74" s="50">
        <v>139584.48905393656</v>
      </c>
      <c r="R74" s="50">
        <v>501488.29210000002</v>
      </c>
      <c r="S74" s="65">
        <f t="shared" ref="S74" si="52">IFERROR(O74/Q74*100-100,"0.00")</f>
        <v>6.37484746817087</v>
      </c>
      <c r="T74" s="65">
        <f t="shared" ref="T74" si="53">IFERROR(P74/R74*100-100,"0.00")</f>
        <v>5.2394452301119117</v>
      </c>
    </row>
    <row r="75" spans="1:20" x14ac:dyDescent="0.35">
      <c r="A75" s="47" t="s">
        <v>66</v>
      </c>
      <c r="B75" s="48">
        <f t="shared" ref="B75:G75" si="54">SUM(B76:B77)</f>
        <v>92.611390578581705</v>
      </c>
      <c r="C75" s="48">
        <f t="shared" si="54"/>
        <v>330.98309999999998</v>
      </c>
      <c r="D75" s="48">
        <f t="shared" si="54"/>
        <v>104.19195239772441</v>
      </c>
      <c r="E75" s="48">
        <f t="shared" si="54"/>
        <v>371.91020000000003</v>
      </c>
      <c r="F75" s="48">
        <f t="shared" si="54"/>
        <v>365.92542738255344</v>
      </c>
      <c r="G75" s="48">
        <f t="shared" si="54"/>
        <v>1310.1318999999999</v>
      </c>
      <c r="H75" s="65">
        <f t="shared" si="39"/>
        <v>-11.114641344791252</v>
      </c>
      <c r="I75" s="65">
        <f t="shared" si="40"/>
        <v>-11.004565080495254</v>
      </c>
      <c r="J75" s="65">
        <f t="shared" si="41"/>
        <v>-74.691184692731952</v>
      </c>
      <c r="K75" s="65">
        <f t="shared" si="42"/>
        <v>-74.73665819449171</v>
      </c>
      <c r="L75" s="48"/>
      <c r="M75" s="48"/>
      <c r="N75" s="47" t="s">
        <v>66</v>
      </c>
      <c r="O75" s="48">
        <f t="shared" ref="O75:R75" si="55">SUM(O76:O77)</f>
        <v>868.00896428882083</v>
      </c>
      <c r="P75" s="48">
        <f t="shared" si="55"/>
        <v>3085.2293</v>
      </c>
      <c r="Q75" s="48">
        <f t="shared" si="55"/>
        <v>5252.435971477159</v>
      </c>
      <c r="R75" s="48">
        <f t="shared" si="55"/>
        <v>18870.543299999998</v>
      </c>
      <c r="S75" s="65">
        <f t="shared" ref="S75:S90" si="56">IFERROR(O75/Q75*100-100,"0.00")</f>
        <v>-83.474163816513737</v>
      </c>
      <c r="T75" s="65">
        <f t="shared" ref="T75:T90" si="57">IFERROR(P75/R75*100-100,"0.00")</f>
        <v>-83.650553929732382</v>
      </c>
    </row>
    <row r="76" spans="1:20" x14ac:dyDescent="0.35">
      <c r="A76" s="49" t="s">
        <v>67</v>
      </c>
      <c r="B76" s="46">
        <v>52.792223296615902</v>
      </c>
      <c r="C76" s="46">
        <v>188.6737</v>
      </c>
      <c r="D76" s="46">
        <v>74.255811620187984</v>
      </c>
      <c r="E76" s="46">
        <v>265.05399999999997</v>
      </c>
      <c r="F76" s="46">
        <v>333.73787320585001</v>
      </c>
      <c r="G76" s="46">
        <v>1194.8900000000001</v>
      </c>
      <c r="H76" s="65">
        <f t="shared" si="39"/>
        <v>-28.904927244424272</v>
      </c>
      <c r="I76" s="65">
        <f t="shared" si="40"/>
        <v>-28.816882597508425</v>
      </c>
      <c r="J76" s="65">
        <f t="shared" si="41"/>
        <v>-84.181530615779536</v>
      </c>
      <c r="K76" s="65">
        <f t="shared" si="42"/>
        <v>-84.209952380553858</v>
      </c>
      <c r="N76" s="49" t="s">
        <v>67</v>
      </c>
      <c r="O76" s="46">
        <v>579.88775571423935</v>
      </c>
      <c r="P76" s="46">
        <v>2061.1385</v>
      </c>
      <c r="Q76" s="46">
        <v>4918.3481866781885</v>
      </c>
      <c r="R76" s="46">
        <v>17670.258699999998</v>
      </c>
      <c r="S76" s="65">
        <f t="shared" si="56"/>
        <v>-88.209705093980119</v>
      </c>
      <c r="T76" s="65">
        <f t="shared" si="57"/>
        <v>-88.335549948682981</v>
      </c>
    </row>
    <row r="77" spans="1:20" x14ac:dyDescent="0.35">
      <c r="A77" s="49" t="s">
        <v>68</v>
      </c>
      <c r="B77" s="46">
        <v>39.819167281965797</v>
      </c>
      <c r="C77" s="46">
        <v>142.30939999999998</v>
      </c>
      <c r="D77" s="46">
        <v>29.936140777536416</v>
      </c>
      <c r="E77" s="46">
        <v>106.85620000000006</v>
      </c>
      <c r="F77" s="46">
        <v>32.187554176703429</v>
      </c>
      <c r="G77" s="46">
        <v>115.24189999999976</v>
      </c>
      <c r="H77" s="65">
        <f t="shared" si="39"/>
        <v>33.013695979962279</v>
      </c>
      <c r="I77" s="65">
        <f t="shared" si="40"/>
        <v>33.178421093020262</v>
      </c>
      <c r="J77" s="65">
        <f t="shared" si="41"/>
        <v>23.709826050672532</v>
      </c>
      <c r="K77" s="65">
        <f t="shared" si="42"/>
        <v>23.487550968875269</v>
      </c>
      <c r="N77" s="49" t="s">
        <v>68</v>
      </c>
      <c r="O77" s="46">
        <v>288.12120857458143</v>
      </c>
      <c r="P77" s="46">
        <v>1024.0907999999999</v>
      </c>
      <c r="Q77" s="46">
        <v>334.08778479897086</v>
      </c>
      <c r="R77" s="46">
        <v>1200.2845999999972</v>
      </c>
      <c r="S77" s="65">
        <f t="shared" si="56"/>
        <v>-13.758831754967844</v>
      </c>
      <c r="T77" s="65">
        <f t="shared" si="57"/>
        <v>-14.679335217664018</v>
      </c>
    </row>
    <row r="78" spans="1:20" ht="18" x14ac:dyDescent="0.4">
      <c r="A78" s="43" t="s">
        <v>69</v>
      </c>
      <c r="B78" s="44">
        <f t="shared" ref="B78:G78" si="58">B79+B80+B86</f>
        <v>47753.733619068327</v>
      </c>
      <c r="C78" s="44">
        <f t="shared" si="58"/>
        <v>170666.68247900001</v>
      </c>
      <c r="D78" s="44">
        <f t="shared" si="58"/>
        <v>54020.211807465421</v>
      </c>
      <c r="E78" s="44">
        <f t="shared" si="58"/>
        <v>192823.60407900001</v>
      </c>
      <c r="F78" s="44">
        <f t="shared" si="58"/>
        <v>33287.522888682055</v>
      </c>
      <c r="G78" s="44">
        <f t="shared" si="58"/>
        <v>119180.14531100001</v>
      </c>
      <c r="H78" s="65">
        <f t="shared" si="39"/>
        <v>-11.600247349513509</v>
      </c>
      <c r="I78" s="65">
        <f t="shared" si="40"/>
        <v>-11.490772463169137</v>
      </c>
      <c r="J78" s="65">
        <f t="shared" si="41"/>
        <v>43.458357591711518</v>
      </c>
      <c r="K78" s="65">
        <f t="shared" si="42"/>
        <v>43.200599423373859</v>
      </c>
      <c r="L78" s="44"/>
      <c r="M78" s="44"/>
      <c r="N78" s="43" t="s">
        <v>69</v>
      </c>
      <c r="O78" s="44">
        <f t="shared" ref="O78:R78" si="59">O79+O80+O86</f>
        <v>387432.56392380688</v>
      </c>
      <c r="P78" s="44">
        <f t="shared" si="59"/>
        <v>1377080.5915250001</v>
      </c>
      <c r="Q78" s="44">
        <f t="shared" si="59"/>
        <v>299739.04008225678</v>
      </c>
      <c r="R78" s="44">
        <f t="shared" si="59"/>
        <v>1076879.1024370999</v>
      </c>
      <c r="S78" s="65">
        <f t="shared" si="56"/>
        <v>29.256623967796969</v>
      </c>
      <c r="T78" s="65">
        <f t="shared" si="57"/>
        <v>27.876990871910309</v>
      </c>
    </row>
    <row r="79" spans="1:20" ht="31" x14ac:dyDescent="0.35">
      <c r="A79" s="47" t="s">
        <v>70</v>
      </c>
      <c r="B79" s="48">
        <v>749.11221824342283</v>
      </c>
      <c r="C79" s="48">
        <v>2677.2461000000003</v>
      </c>
      <c r="D79" s="48">
        <v>802.22361644236457</v>
      </c>
      <c r="E79" s="48">
        <v>2863.5142999999998</v>
      </c>
      <c r="F79" s="48">
        <v>817.05312355103388</v>
      </c>
      <c r="G79" s="48">
        <v>2925.3155999999999</v>
      </c>
      <c r="H79" s="65">
        <f t="shared" si="39"/>
        <v>-6.6205228954086266</v>
      </c>
      <c r="I79" s="65">
        <f t="shared" si="40"/>
        <v>-6.5048810826612424</v>
      </c>
      <c r="J79" s="65">
        <f t="shared" si="41"/>
        <v>-8.3153595952647237</v>
      </c>
      <c r="K79" s="65">
        <f t="shared" si="42"/>
        <v>-8.4800935666565209</v>
      </c>
      <c r="N79" s="47" t="s">
        <v>70</v>
      </c>
      <c r="O79" s="48">
        <v>6558.1416062708695</v>
      </c>
      <c r="P79" s="48">
        <v>23310.094099999998</v>
      </c>
      <c r="Q79" s="48">
        <v>5345.6739621359047</v>
      </c>
      <c r="R79" s="48">
        <v>19205.521498589253</v>
      </c>
      <c r="S79" s="65">
        <f t="shared" si="56"/>
        <v>22.681286826002278</v>
      </c>
      <c r="T79" s="65">
        <f t="shared" si="57"/>
        <v>21.371836227994365</v>
      </c>
    </row>
    <row r="80" spans="1:20" ht="31" x14ac:dyDescent="0.35">
      <c r="A80" s="47" t="s">
        <v>71</v>
      </c>
      <c r="B80" s="48">
        <f t="shared" ref="B80:G80" si="60">B81+B85</f>
        <v>12105.483205235476</v>
      </c>
      <c r="C80" s="48">
        <f t="shared" si="60"/>
        <v>43263.688550999999</v>
      </c>
      <c r="D80" s="48">
        <f t="shared" si="60"/>
        <v>13690.726276186375</v>
      </c>
      <c r="E80" s="48">
        <f t="shared" si="60"/>
        <v>48868.656650999998</v>
      </c>
      <c r="F80" s="48">
        <f t="shared" si="60"/>
        <v>8495.603534691134</v>
      </c>
      <c r="G80" s="48">
        <f t="shared" si="60"/>
        <v>30417.020430000004</v>
      </c>
      <c r="H80" s="65">
        <f t="shared" si="39"/>
        <v>-11.578955264836949</v>
      </c>
      <c r="I80" s="65">
        <f t="shared" si="40"/>
        <v>-11.469454010222535</v>
      </c>
      <c r="J80" s="65">
        <f t="shared" si="41"/>
        <v>42.491150343865286</v>
      </c>
      <c r="K80" s="65">
        <f t="shared" si="42"/>
        <v>42.235130000864416</v>
      </c>
      <c r="L80" s="48"/>
      <c r="M80" s="48"/>
      <c r="N80" s="47" t="s">
        <v>71</v>
      </c>
      <c r="O80" s="48">
        <f t="shared" ref="O80:R80" si="61">O81+O85</f>
        <v>103112.57530166645</v>
      </c>
      <c r="P80" s="48">
        <f t="shared" si="61"/>
        <v>366500.75242000003</v>
      </c>
      <c r="Q80" s="48">
        <f t="shared" si="61"/>
        <v>88097.613222461805</v>
      </c>
      <c r="R80" s="48">
        <f t="shared" si="61"/>
        <v>316510.2504759485</v>
      </c>
      <c r="S80" s="65">
        <f t="shared" si="56"/>
        <v>17.043551499277569</v>
      </c>
      <c r="T80" s="65">
        <f t="shared" si="57"/>
        <v>15.794275815357935</v>
      </c>
    </row>
    <row r="81" spans="1:20" ht="46.5" x14ac:dyDescent="0.35">
      <c r="A81" s="51" t="s">
        <v>72</v>
      </c>
      <c r="B81" s="52">
        <f t="shared" ref="B81:G81" si="62">SUM(B82:B84)</f>
        <v>9119.245035291071</v>
      </c>
      <c r="C81" s="52">
        <f t="shared" si="62"/>
        <v>32591.196099999997</v>
      </c>
      <c r="D81" s="52">
        <f t="shared" si="62"/>
        <v>10592.369982214621</v>
      </c>
      <c r="E81" s="52">
        <f t="shared" si="62"/>
        <v>37809.162299999996</v>
      </c>
      <c r="F81" s="52">
        <f t="shared" si="62"/>
        <v>6560.3181834794032</v>
      </c>
      <c r="G81" s="52">
        <f t="shared" si="62"/>
        <v>23488.070200000002</v>
      </c>
      <c r="H81" s="65">
        <f t="shared" si="39"/>
        <v>-13.907415898397019</v>
      </c>
      <c r="I81" s="65">
        <f t="shared" si="40"/>
        <v>-13.80079822609558</v>
      </c>
      <c r="J81" s="65">
        <f t="shared" si="41"/>
        <v>39.006139340248978</v>
      </c>
      <c r="K81" s="65">
        <f t="shared" si="42"/>
        <v>38.756380675326795</v>
      </c>
      <c r="L81" s="52"/>
      <c r="M81" s="52"/>
      <c r="N81" s="51" t="s">
        <v>72</v>
      </c>
      <c r="O81" s="52">
        <f t="shared" ref="O81:R81" si="63">SUM(O82:O84)</f>
        <v>79422.075474191515</v>
      </c>
      <c r="P81" s="52">
        <f t="shared" si="63"/>
        <v>282295.83380000002</v>
      </c>
      <c r="Q81" s="52">
        <f t="shared" si="63"/>
        <v>64527.707374596052</v>
      </c>
      <c r="R81" s="52">
        <f t="shared" si="63"/>
        <v>231830.12656879541</v>
      </c>
      <c r="S81" s="65">
        <f t="shared" si="56"/>
        <v>23.082128136260465</v>
      </c>
      <c r="T81" s="65">
        <f t="shared" si="57"/>
        <v>21.768399119701542</v>
      </c>
    </row>
    <row r="82" spans="1:20" x14ac:dyDescent="0.35">
      <c r="A82" s="58" t="s">
        <v>73</v>
      </c>
      <c r="B82" s="69">
        <v>412.65660383423074</v>
      </c>
      <c r="C82" s="70">
        <v>1474.7901000000002</v>
      </c>
      <c r="D82" s="69">
        <v>827.35683325408525</v>
      </c>
      <c r="E82" s="70">
        <v>2953.2266</v>
      </c>
      <c r="F82" s="69">
        <v>503.99546880388749</v>
      </c>
      <c r="G82" s="70">
        <v>1804.4675</v>
      </c>
      <c r="H82" s="65">
        <f t="shared" si="39"/>
        <v>-50.123503275943584</v>
      </c>
      <c r="I82" s="65">
        <f t="shared" si="40"/>
        <v>-50.061735865442898</v>
      </c>
      <c r="J82" s="65">
        <f t="shared" si="41"/>
        <v>-18.122953602425767</v>
      </c>
      <c r="K82" s="65">
        <f t="shared" si="42"/>
        <v>-18.270065822742708</v>
      </c>
      <c r="N82" s="58" t="s">
        <v>73</v>
      </c>
      <c r="O82" s="69">
        <v>4861.5889290634723</v>
      </c>
      <c r="P82" s="70">
        <v>17279.909800000001</v>
      </c>
      <c r="Q82" s="69">
        <v>3851.079319416689</v>
      </c>
      <c r="R82" s="70">
        <v>13835.858151041748</v>
      </c>
      <c r="S82" s="65">
        <f t="shared" si="56"/>
        <v>26.239646754402401</v>
      </c>
      <c r="T82" s="65">
        <f t="shared" si="57"/>
        <v>24.892215657031286</v>
      </c>
    </row>
    <row r="83" spans="1:20" ht="46.5" x14ac:dyDescent="0.35">
      <c r="A83" s="58" t="s">
        <v>74</v>
      </c>
      <c r="B83" s="69">
        <v>1964.421915245621</v>
      </c>
      <c r="C83" s="70">
        <v>7020.6315999999997</v>
      </c>
      <c r="D83" s="69">
        <v>2009.9518343231955</v>
      </c>
      <c r="E83" s="70">
        <v>7174.4656999999997</v>
      </c>
      <c r="F83" s="69">
        <v>1284.9687656628839</v>
      </c>
      <c r="G83" s="70">
        <v>4600.6055999999999</v>
      </c>
      <c r="H83" s="65">
        <f t="shared" si="39"/>
        <v>-2.2652243849865954</v>
      </c>
      <c r="I83" s="65">
        <f t="shared" si="40"/>
        <v>-2.1441889393937714</v>
      </c>
      <c r="J83" s="65">
        <f t="shared" si="41"/>
        <v>52.877016760187445</v>
      </c>
      <c r="K83" s="65">
        <f t="shared" si="42"/>
        <v>52.602335657722961</v>
      </c>
      <c r="N83" s="58" t="s">
        <v>74</v>
      </c>
      <c r="O83" s="69">
        <v>16622.108133155652</v>
      </c>
      <c r="P83" s="70">
        <v>59081.204400000002</v>
      </c>
      <c r="Q83" s="69">
        <v>11981.771091896573</v>
      </c>
      <c r="R83" s="70">
        <v>43047.174954278395</v>
      </c>
      <c r="S83" s="65">
        <f t="shared" si="56"/>
        <v>38.728306572284623</v>
      </c>
      <c r="T83" s="65">
        <f t="shared" si="57"/>
        <v>37.24757655467937</v>
      </c>
    </row>
    <row r="84" spans="1:20" ht="46.5" x14ac:dyDescent="0.35">
      <c r="A84" s="58" t="s">
        <v>75</v>
      </c>
      <c r="B84" s="46">
        <v>6742.1665162112204</v>
      </c>
      <c r="C84" s="46">
        <v>24095.774399999998</v>
      </c>
      <c r="D84" s="46">
        <v>7755.0613146373407</v>
      </c>
      <c r="E84" s="46">
        <v>27681.47</v>
      </c>
      <c r="F84" s="46">
        <v>4771.3539490126313</v>
      </c>
      <c r="G84" s="46">
        <v>17082.997100000001</v>
      </c>
      <c r="H84" s="65">
        <f t="shared" si="39"/>
        <v>-13.061080465145068</v>
      </c>
      <c r="I84" s="65">
        <f t="shared" si="40"/>
        <v>-12.953414684986029</v>
      </c>
      <c r="J84" s="65">
        <f t="shared" si="41"/>
        <v>41.305100989341241</v>
      </c>
      <c r="K84" s="65">
        <f t="shared" si="42"/>
        <v>41.051211675262749</v>
      </c>
      <c r="N84" s="58" t="s">
        <v>75</v>
      </c>
      <c r="O84" s="46">
        <v>57938.378411972393</v>
      </c>
      <c r="P84" s="46">
        <v>205934.71959999998</v>
      </c>
      <c r="Q84" s="46">
        <v>48694.856963282786</v>
      </c>
      <c r="R84" s="46">
        <v>174947.09346347526</v>
      </c>
      <c r="S84" s="65">
        <f t="shared" si="56"/>
        <v>18.982541535463326</v>
      </c>
      <c r="T84" s="65">
        <f t="shared" si="57"/>
        <v>17.712569853579296</v>
      </c>
    </row>
    <row r="85" spans="1:20" ht="46.5" x14ac:dyDescent="0.35">
      <c r="A85" s="51" t="s">
        <v>76</v>
      </c>
      <c r="B85" s="52">
        <v>2986.238169944404</v>
      </c>
      <c r="C85" s="52">
        <v>10672.492451</v>
      </c>
      <c r="D85" s="52">
        <v>3098.356293971754</v>
      </c>
      <c r="E85" s="52">
        <v>11059.494350999999</v>
      </c>
      <c r="F85" s="52">
        <v>1935.2853512117308</v>
      </c>
      <c r="G85" s="52">
        <v>6928.9502300000004</v>
      </c>
      <c r="H85" s="65">
        <f t="shared" si="39"/>
        <v>-3.6186323776090603</v>
      </c>
      <c r="I85" s="65">
        <f t="shared" si="40"/>
        <v>-3.4992730021604217</v>
      </c>
      <c r="J85" s="65">
        <f t="shared" si="41"/>
        <v>54.304798931829112</v>
      </c>
      <c r="K85" s="65">
        <f t="shared" si="42"/>
        <v>54.027552468074219</v>
      </c>
      <c r="N85" s="51" t="s">
        <v>76</v>
      </c>
      <c r="O85" s="52">
        <v>23690.499827474941</v>
      </c>
      <c r="P85" s="52">
        <v>84204.918619999997</v>
      </c>
      <c r="Q85" s="52">
        <v>23569.905847865753</v>
      </c>
      <c r="R85" s="52">
        <v>84680.123907153073</v>
      </c>
      <c r="S85" s="65">
        <f t="shared" si="56"/>
        <v>0.51164387498012331</v>
      </c>
      <c r="T85" s="65">
        <f t="shared" si="57"/>
        <v>-0.56117689160932116</v>
      </c>
    </row>
    <row r="86" spans="1:20" ht="31" x14ac:dyDescent="0.35">
      <c r="A86" s="47" t="s">
        <v>95</v>
      </c>
      <c r="B86" s="48">
        <v>34899.138195589432</v>
      </c>
      <c r="C86" s="48">
        <v>124725.74782800001</v>
      </c>
      <c r="D86" s="48">
        <v>39527.261914836679</v>
      </c>
      <c r="E86" s="48">
        <v>141091.433128</v>
      </c>
      <c r="F86" s="48">
        <v>23974.866230439886</v>
      </c>
      <c r="G86" s="48">
        <v>85837.809281000009</v>
      </c>
      <c r="H86" s="65">
        <f t="shared" si="39"/>
        <v>-11.708687865146729</v>
      </c>
      <c r="I86" s="65">
        <f t="shared" si="40"/>
        <v>-11.599347272313011</v>
      </c>
      <c r="J86" s="65">
        <f t="shared" si="41"/>
        <v>45.565517905912031</v>
      </c>
      <c r="K86" s="65">
        <f t="shared" si="42"/>
        <v>45.303973706616659</v>
      </c>
      <c r="N86" s="47" t="s">
        <v>95</v>
      </c>
      <c r="O86" s="48">
        <v>277761.84701586957</v>
      </c>
      <c r="P86" s="48">
        <v>987269.74500500003</v>
      </c>
      <c r="Q86" s="48">
        <v>206295.75289765908</v>
      </c>
      <c r="R86" s="48">
        <v>741163.33046256227</v>
      </c>
      <c r="S86" s="65">
        <f t="shared" si="56"/>
        <v>34.642542618734353</v>
      </c>
      <c r="T86" s="65">
        <f t="shared" si="57"/>
        <v>33.205422398439765</v>
      </c>
    </row>
    <row r="87" spans="1:20" ht="46.5" x14ac:dyDescent="0.35">
      <c r="A87" s="49" t="s">
        <v>77</v>
      </c>
      <c r="B87" s="46">
        <v>2622.234030468067</v>
      </c>
      <c r="C87" s="46">
        <v>9371.5810000000001</v>
      </c>
      <c r="D87" s="46">
        <v>2699.2368812881782</v>
      </c>
      <c r="E87" s="46">
        <v>9634.8490000000002</v>
      </c>
      <c r="F87" s="46">
        <v>1768.4668206495105</v>
      </c>
      <c r="G87" s="46">
        <v>6331.6857</v>
      </c>
      <c r="H87" s="65">
        <f t="shared" si="39"/>
        <v>-2.8527637331097253</v>
      </c>
      <c r="I87" s="65">
        <f t="shared" si="40"/>
        <v>-2.7324559004505318</v>
      </c>
      <c r="J87" s="65">
        <f t="shared" si="41"/>
        <v>48.277253485874894</v>
      </c>
      <c r="K87" s="65">
        <f t="shared" si="42"/>
        <v>48.010836987691931</v>
      </c>
      <c r="N87" s="49" t="s">
        <v>77</v>
      </c>
      <c r="O87" s="46">
        <v>23414.114572716233</v>
      </c>
      <c r="P87" s="46">
        <v>83222.541800000006</v>
      </c>
      <c r="Q87" s="46">
        <v>17277.60932371809</v>
      </c>
      <c r="R87" s="46">
        <v>62073.650518392358</v>
      </c>
      <c r="S87" s="65">
        <f t="shared" si="56"/>
        <v>35.517096920198128</v>
      </c>
      <c r="T87" s="65">
        <f t="shared" si="57"/>
        <v>34.070642059856397</v>
      </c>
    </row>
    <row r="88" spans="1:20" ht="46.5" x14ac:dyDescent="0.35">
      <c r="A88" s="49" t="s">
        <v>96</v>
      </c>
      <c r="B88" s="46">
        <v>223.89773364540412</v>
      </c>
      <c r="C88" s="46">
        <v>800.18630000000007</v>
      </c>
      <c r="D88" s="46">
        <v>112.5699995038388</v>
      </c>
      <c r="E88" s="46">
        <v>401.81540000000001</v>
      </c>
      <c r="F88" s="46">
        <v>15.785383284152003</v>
      </c>
      <c r="G88" s="46">
        <v>56.516800000000018</v>
      </c>
      <c r="H88" s="65">
        <f t="shared" si="39"/>
        <v>98.896450770410524</v>
      </c>
      <c r="I88" s="65">
        <f t="shared" si="40"/>
        <v>99.142765558512707</v>
      </c>
      <c r="J88" s="65">
        <f t="shared" si="41"/>
        <v>1318.3864250555762</v>
      </c>
      <c r="K88" s="65">
        <f t="shared" si="42"/>
        <v>1315.8379455312399</v>
      </c>
      <c r="N88" s="49" t="s">
        <v>96</v>
      </c>
      <c r="O88" s="46">
        <v>929.33322084915346</v>
      </c>
      <c r="P88" s="46">
        <v>3303.1986999999999</v>
      </c>
      <c r="Q88" s="46">
        <v>260.26798920893492</v>
      </c>
      <c r="R88" s="46">
        <v>935.07058184849973</v>
      </c>
      <c r="S88" s="65">
        <f t="shared" si="56"/>
        <v>257.06781447606841</v>
      </c>
      <c r="T88" s="65">
        <f t="shared" si="57"/>
        <v>253.25661657220058</v>
      </c>
    </row>
    <row r="89" spans="1:20" ht="31" x14ac:dyDescent="0.35">
      <c r="A89" s="49" t="s">
        <v>78</v>
      </c>
      <c r="B89" s="46">
        <v>2.4751168225205999</v>
      </c>
      <c r="C89" s="46">
        <v>8.8457999999999988</v>
      </c>
      <c r="D89" s="46">
        <v>1.4080796169242</v>
      </c>
      <c r="E89" s="46">
        <v>5.0261000000000005</v>
      </c>
      <c r="F89" s="46">
        <v>4.1279215237144999</v>
      </c>
      <c r="G89" s="46">
        <v>14.779299999999999</v>
      </c>
      <c r="H89" s="65">
        <f t="shared" si="39"/>
        <v>75.77960740083924</v>
      </c>
      <c r="I89" s="65">
        <f t="shared" si="40"/>
        <v>75.997294124669168</v>
      </c>
      <c r="J89" s="65">
        <f t="shared" si="41"/>
        <v>-40.039634758042297</v>
      </c>
      <c r="K89" s="65">
        <f t="shared" si="42"/>
        <v>-40.147368278605889</v>
      </c>
      <c r="N89" s="49" t="s">
        <v>78</v>
      </c>
      <c r="O89" s="46">
        <v>10.034366301210952</v>
      </c>
      <c r="P89" s="46">
        <v>35.665900000000001</v>
      </c>
      <c r="Q89" s="46">
        <v>18.062467978069417</v>
      </c>
      <c r="R89" s="46">
        <v>64.893429626932573</v>
      </c>
      <c r="S89" s="65">
        <f t="shared" si="56"/>
        <v>-44.446316453575463</v>
      </c>
      <c r="T89" s="65">
        <f t="shared" si="57"/>
        <v>-45.039274075910974</v>
      </c>
    </row>
    <row r="90" spans="1:20" x14ac:dyDescent="0.35">
      <c r="A90" s="49" t="s">
        <v>97</v>
      </c>
      <c r="B90" s="46">
        <v>701.0867031759567</v>
      </c>
      <c r="C90" s="46">
        <v>2505.6080999999999</v>
      </c>
      <c r="D90" s="46">
        <v>1103.6364763979257</v>
      </c>
      <c r="E90" s="46">
        <v>3939.3988999999997</v>
      </c>
      <c r="F90" s="46">
        <v>548.12774917758088</v>
      </c>
      <c r="G90" s="46">
        <v>1962.4753999999998</v>
      </c>
      <c r="H90" s="65">
        <f t="shared" si="39"/>
        <v>-36.474852166523185</v>
      </c>
      <c r="I90" s="65">
        <f t="shared" si="40"/>
        <v>-36.39618216880752</v>
      </c>
      <c r="J90" s="65">
        <f t="shared" si="41"/>
        <v>27.905712532868066</v>
      </c>
      <c r="K90" s="65">
        <f t="shared" si="42"/>
        <v>27.675898510625927</v>
      </c>
      <c r="N90" s="49" t="s">
        <v>97</v>
      </c>
      <c r="O90" s="46">
        <v>6582.533405604011</v>
      </c>
      <c r="P90" s="46">
        <v>23396.791700000002</v>
      </c>
      <c r="Q90" s="46">
        <v>4676.8677315514115</v>
      </c>
      <c r="R90" s="46">
        <v>16802.686508864459</v>
      </c>
      <c r="S90" s="65">
        <f t="shared" si="56"/>
        <v>40.746623240945326</v>
      </c>
      <c r="T90" s="65">
        <f t="shared" si="57"/>
        <v>39.244350524880304</v>
      </c>
    </row>
    <row r="91" spans="1:20" x14ac:dyDescent="0.35">
      <c r="A91" s="49" t="s">
        <v>106</v>
      </c>
      <c r="B91" s="46">
        <v>14574.272457829728</v>
      </c>
      <c r="C91" s="46">
        <v>52086.874500000376</v>
      </c>
      <c r="D91" s="46">
        <v>14322.511955655005</v>
      </c>
      <c r="E91" s="46">
        <v>51123.797599999489</v>
      </c>
      <c r="F91" s="46">
        <v>5102.5536726407208</v>
      </c>
      <c r="G91" s="46">
        <v>18268.7997</v>
      </c>
      <c r="H91" s="65">
        <f t="shared" si="39"/>
        <v>1.7577957201517052</v>
      </c>
      <c r="I91" s="65">
        <f t="shared" si="40"/>
        <v>1.8838133026348061</v>
      </c>
      <c r="J91" s="65">
        <f t="shared" si="41"/>
        <v>185.62702899089965</v>
      </c>
      <c r="K91" s="65">
        <f t="shared" si="42"/>
        <v>185.11382989217611</v>
      </c>
      <c r="N91" s="49" t="s">
        <v>106</v>
      </c>
      <c r="O91" s="46">
        <v>98616.79611589553</v>
      </c>
      <c r="P91" s="46">
        <v>350521.06759999925</v>
      </c>
      <c r="Q91" s="46">
        <v>31096.571956309537</v>
      </c>
      <c r="R91" s="46">
        <v>111721.3443</v>
      </c>
      <c r="S91" s="65">
        <f t="shared" ref="S91" si="64">IFERROR(O91/Q91*100-100,"0.00")</f>
        <v>217.1307636560436</v>
      </c>
      <c r="T91" s="65">
        <f t="shared" ref="T91" si="65">IFERROR(P91/R91*100-100,"0.00")</f>
        <v>213.74583773245848</v>
      </c>
    </row>
    <row r="92" spans="1:20" ht="31" x14ac:dyDescent="0.35">
      <c r="A92" s="49" t="s">
        <v>107</v>
      </c>
      <c r="B92" s="46">
        <v>16775.17215364776</v>
      </c>
      <c r="C92" s="46">
        <v>59952.65212799963</v>
      </c>
      <c r="D92" s="46">
        <v>21287.898522374806</v>
      </c>
      <c r="E92" s="46">
        <v>75986.546128000511</v>
      </c>
      <c r="F92" s="46">
        <v>16535.804683164206</v>
      </c>
      <c r="G92" s="46">
        <v>59203.552381000001</v>
      </c>
      <c r="H92" s="65">
        <f t="shared" si="39"/>
        <v>-21.1985526142184</v>
      </c>
      <c r="I92" s="65">
        <f t="shared" si="40"/>
        <v>-21.100964337807298</v>
      </c>
      <c r="J92" s="65">
        <f t="shared" si="41"/>
        <v>1.44757074161177</v>
      </c>
      <c r="K92" s="65">
        <f t="shared" si="42"/>
        <v>1.2652952683968266</v>
      </c>
      <c r="N92" s="49" t="s">
        <v>107</v>
      </c>
      <c r="O92" s="46">
        <v>148209.03533450339</v>
      </c>
      <c r="P92" s="46">
        <v>526790.47930500074</v>
      </c>
      <c r="Q92" s="46">
        <v>152966.37342889304</v>
      </c>
      <c r="R92" s="46">
        <v>549565.68512382999</v>
      </c>
      <c r="S92" s="65">
        <f t="shared" ref="S92:S101" si="66">IFERROR(O92/Q92*100-100,"0.00")</f>
        <v>-3.1100548360722655</v>
      </c>
      <c r="T92" s="65">
        <f t="shared" ref="T92:T101" si="67">IFERROR(P92/R92*100-100,"0.00")</f>
        <v>-4.1442190506667913</v>
      </c>
    </row>
    <row r="93" spans="1:20" ht="35.5" x14ac:dyDescent="0.4">
      <c r="A93" s="43" t="s">
        <v>79</v>
      </c>
      <c r="B93" s="44">
        <f t="shared" ref="B93:G93" si="68">B94+B97</f>
        <v>812.40168065503667</v>
      </c>
      <c r="C93" s="44">
        <f t="shared" si="68"/>
        <v>2903.435798</v>
      </c>
      <c r="D93" s="44">
        <f t="shared" si="68"/>
        <v>4106.8484171475138</v>
      </c>
      <c r="E93" s="44">
        <f t="shared" si="68"/>
        <v>14659.278198</v>
      </c>
      <c r="F93" s="44">
        <f t="shared" si="68"/>
        <v>4825.0076782636634</v>
      </c>
      <c r="G93" s="44">
        <f t="shared" si="68"/>
        <v>17275.094880000001</v>
      </c>
      <c r="H93" s="65">
        <f t="shared" si="39"/>
        <v>-80.218367026574967</v>
      </c>
      <c r="I93" s="65">
        <f t="shared" si="40"/>
        <v>-80.193869310726896</v>
      </c>
      <c r="J93" s="65">
        <f t="shared" si="41"/>
        <v>-83.162686262348302</v>
      </c>
      <c r="K93" s="65">
        <f t="shared" si="42"/>
        <v>-83.19293863120015</v>
      </c>
      <c r="L93" s="44"/>
      <c r="M93" s="44"/>
      <c r="N93" s="43" t="s">
        <v>79</v>
      </c>
      <c r="O93" s="44">
        <f t="shared" ref="O93:R93" si="69">O94+O97</f>
        <v>14982.587621421186</v>
      </c>
      <c r="P93" s="44">
        <f t="shared" si="69"/>
        <v>53253.733799049995</v>
      </c>
      <c r="Q93" s="44">
        <f t="shared" si="69"/>
        <v>9436.4511923254213</v>
      </c>
      <c r="R93" s="44">
        <f t="shared" si="69"/>
        <v>33902.547654099995</v>
      </c>
      <c r="S93" s="65">
        <f t="shared" si="66"/>
        <v>58.773540137699058</v>
      </c>
      <c r="T93" s="65">
        <f t="shared" si="67"/>
        <v>57.078855378025764</v>
      </c>
    </row>
    <row r="94" spans="1:20" ht="31" x14ac:dyDescent="0.35">
      <c r="A94" s="47" t="s">
        <v>80</v>
      </c>
      <c r="B94" s="48">
        <f t="shared" ref="B94:G94" si="70">SUM(B95:B96)</f>
        <v>392.43537058923721</v>
      </c>
      <c r="C94" s="48">
        <f t="shared" si="70"/>
        <v>1402.521598</v>
      </c>
      <c r="D94" s="48">
        <f t="shared" si="70"/>
        <v>297.61190450087139</v>
      </c>
      <c r="E94" s="48">
        <f t="shared" si="70"/>
        <v>1062.3171980000002</v>
      </c>
      <c r="F94" s="48">
        <f t="shared" si="70"/>
        <v>327.90239154154619</v>
      </c>
      <c r="G94" s="48">
        <f t="shared" si="70"/>
        <v>1173.9970800000001</v>
      </c>
      <c r="H94" s="65">
        <f t="shared" si="39"/>
        <v>31.861449308419111</v>
      </c>
      <c r="I94" s="65">
        <f t="shared" si="40"/>
        <v>32.024747470952633</v>
      </c>
      <c r="J94" s="65">
        <f t="shared" si="41"/>
        <v>19.680545403864343</v>
      </c>
      <c r="K94" s="65">
        <f t="shared" si="42"/>
        <v>19.465509914215446</v>
      </c>
      <c r="L94" s="48"/>
      <c r="M94" s="48"/>
      <c r="N94" s="47" t="s">
        <v>80</v>
      </c>
      <c r="O94" s="48">
        <f t="shared" ref="O94:R94" si="71">SUM(O95:O96)</f>
        <v>4195.5340250417594</v>
      </c>
      <c r="P94" s="48">
        <f t="shared" si="71"/>
        <v>14912.500948433444</v>
      </c>
      <c r="Q94" s="48">
        <f t="shared" si="71"/>
        <v>3103.5514054669725</v>
      </c>
      <c r="R94" s="48">
        <f t="shared" si="71"/>
        <v>11150.19802215118</v>
      </c>
      <c r="S94" s="65">
        <f t="shared" si="66"/>
        <v>35.184937412386205</v>
      </c>
      <c r="T94" s="65">
        <f t="shared" si="67"/>
        <v>33.742027888724522</v>
      </c>
    </row>
    <row r="95" spans="1:20" x14ac:dyDescent="0.35">
      <c r="A95" s="49" t="s">
        <v>81</v>
      </c>
      <c r="B95" s="46">
        <v>353.10144517842474</v>
      </c>
      <c r="C95" s="46">
        <v>1261.9463999999998</v>
      </c>
      <c r="D95" s="46">
        <v>250.18084920319481</v>
      </c>
      <c r="E95" s="46">
        <v>893.01340000000005</v>
      </c>
      <c r="F95" s="46">
        <v>283.88122399055499</v>
      </c>
      <c r="G95" s="46">
        <v>1016.3869999999999</v>
      </c>
      <c r="H95" s="65">
        <f t="shared" si="39"/>
        <v>41.138478945540186</v>
      </c>
      <c r="I95" s="65">
        <f t="shared" si="40"/>
        <v>41.313265847970456</v>
      </c>
      <c r="J95" s="65">
        <f t="shared" si="41"/>
        <v>24.383515124682134</v>
      </c>
      <c r="K95" s="65">
        <f t="shared" si="42"/>
        <v>24.160029595026302</v>
      </c>
      <c r="N95" s="49" t="s">
        <v>81</v>
      </c>
      <c r="O95" s="46">
        <v>2921.9025033093089</v>
      </c>
      <c r="P95" s="46">
        <v>10385.537</v>
      </c>
      <c r="Q95" s="46">
        <v>2292.2880339055328</v>
      </c>
      <c r="R95" s="46">
        <v>8235.5541000000012</v>
      </c>
      <c r="S95" s="65">
        <f t="shared" si="66"/>
        <v>27.466638576438299</v>
      </c>
      <c r="T95" s="65">
        <f t="shared" si="67"/>
        <v>26.106111063006665</v>
      </c>
    </row>
    <row r="96" spans="1:20" x14ac:dyDescent="0.35">
      <c r="A96" s="49" t="s">
        <v>82</v>
      </c>
      <c r="B96" s="46">
        <v>39.333925410812455</v>
      </c>
      <c r="C96" s="46">
        <v>140.57519800000023</v>
      </c>
      <c r="D96" s="46">
        <v>47.4310552976766</v>
      </c>
      <c r="E96" s="46">
        <v>169.30379800000014</v>
      </c>
      <c r="F96" s="46">
        <v>44.021167550991237</v>
      </c>
      <c r="G96" s="46">
        <v>157.61008000000015</v>
      </c>
      <c r="H96" s="65">
        <f t="shared" si="39"/>
        <v>-17.071367769590367</v>
      </c>
      <c r="I96" s="65">
        <f t="shared" si="40"/>
        <v>-16.968668357930099</v>
      </c>
      <c r="J96" s="65">
        <f t="shared" si="41"/>
        <v>-10.64770064253608</v>
      </c>
      <c r="K96" s="65">
        <f t="shared" si="42"/>
        <v>-10.808243990485835</v>
      </c>
      <c r="N96" s="49" t="s">
        <v>82</v>
      </c>
      <c r="O96" s="46">
        <v>1273.6315217324507</v>
      </c>
      <c r="P96" s="46">
        <v>4526.963948433443</v>
      </c>
      <c r="Q96" s="46">
        <v>811.26337156143973</v>
      </c>
      <c r="R96" s="46">
        <v>2914.64392215118</v>
      </c>
      <c r="S96" s="65">
        <f t="shared" si="66"/>
        <v>56.99359374269423</v>
      </c>
      <c r="T96" s="65">
        <f t="shared" si="67"/>
        <v>55.31790741327589</v>
      </c>
    </row>
    <row r="97" spans="1:20" ht="31" x14ac:dyDescent="0.35">
      <c r="A97" s="47" t="s">
        <v>83</v>
      </c>
      <c r="B97" s="48">
        <v>419.96631006579941</v>
      </c>
      <c r="C97" s="48">
        <v>1500.9141999999999</v>
      </c>
      <c r="D97" s="48">
        <v>3809.236512646642</v>
      </c>
      <c r="E97" s="48">
        <v>13596.960999999999</v>
      </c>
      <c r="F97" s="48">
        <v>4497.1052867221169</v>
      </c>
      <c r="G97" s="48">
        <v>16101.097800000001</v>
      </c>
      <c r="H97" s="65">
        <f t="shared" si="39"/>
        <v>-88.97505290964439</v>
      </c>
      <c r="I97" s="65">
        <f t="shared" si="40"/>
        <v>-88.961399536264025</v>
      </c>
      <c r="J97" s="65">
        <f t="shared" si="41"/>
        <v>-90.661408099433061</v>
      </c>
      <c r="K97" s="65">
        <f t="shared" si="42"/>
        <v>-90.678187173051015</v>
      </c>
      <c r="N97" s="47" t="s">
        <v>83</v>
      </c>
      <c r="O97" s="48">
        <v>10787.053596379426</v>
      </c>
      <c r="P97" s="48">
        <v>38341.23285061655</v>
      </c>
      <c r="Q97" s="48">
        <v>6332.8997868584484</v>
      </c>
      <c r="R97" s="48">
        <v>22752.349631948819</v>
      </c>
      <c r="S97" s="65">
        <f t="shared" si="66"/>
        <v>70.333559024001914</v>
      </c>
      <c r="T97" s="65">
        <f t="shared" si="67"/>
        <v>68.515487283026999</v>
      </c>
    </row>
    <row r="98" spans="1:20" ht="18" x14ac:dyDescent="0.4">
      <c r="A98" s="43" t="s">
        <v>84</v>
      </c>
      <c r="B98" s="44">
        <f t="shared" ref="B98:G98" si="72">SUM(B99+B100+B101)</f>
        <v>17141.404625942567</v>
      </c>
      <c r="C98" s="44">
        <f t="shared" si="72"/>
        <v>61261.527399642873</v>
      </c>
      <c r="D98" s="44">
        <f t="shared" si="72"/>
        <v>20379.332991431696</v>
      </c>
      <c r="E98" s="44">
        <f t="shared" si="72"/>
        <v>72743.447399642886</v>
      </c>
      <c r="F98" s="44">
        <f t="shared" si="72"/>
        <v>23740.051340599715</v>
      </c>
      <c r="G98" s="44">
        <f t="shared" si="72"/>
        <v>84997.095696335746</v>
      </c>
      <c r="H98" s="65">
        <f t="shared" si="39"/>
        <v>-15.888294120570507</v>
      </c>
      <c r="I98" s="65">
        <f t="shared" si="40"/>
        <v>-15.784129582036257</v>
      </c>
      <c r="J98" s="65">
        <f t="shared" si="41"/>
        <v>-27.795418889310852</v>
      </c>
      <c r="K98" s="65">
        <f t="shared" si="42"/>
        <v>-27.92515215048239</v>
      </c>
      <c r="L98" s="44"/>
      <c r="M98" s="44"/>
      <c r="N98" s="43" t="s">
        <v>84</v>
      </c>
      <c r="O98" s="44">
        <f t="shared" ref="O98:R98" si="73">SUM(O99+O100+O101)</f>
        <v>159934.84780630941</v>
      </c>
      <c r="P98" s="44">
        <f t="shared" si="73"/>
        <v>568468.41316592786</v>
      </c>
      <c r="Q98" s="44">
        <f t="shared" si="73"/>
        <v>166763.32253769401</v>
      </c>
      <c r="R98" s="44">
        <f t="shared" si="73"/>
        <v>599134.29042989423</v>
      </c>
      <c r="S98" s="65">
        <f t="shared" si="66"/>
        <v>-4.0947101721610011</v>
      </c>
      <c r="T98" s="65">
        <f t="shared" si="67"/>
        <v>-5.1183645726507763</v>
      </c>
    </row>
    <row r="99" spans="1:20" x14ac:dyDescent="0.35">
      <c r="A99" s="45" t="s">
        <v>85</v>
      </c>
      <c r="B99" s="46">
        <v>2116.9515716119095</v>
      </c>
      <c r="C99" s="46">
        <v>7565.7561056428785</v>
      </c>
      <c r="D99" s="46">
        <v>2203.8974966515543</v>
      </c>
      <c r="E99" s="46">
        <v>7866.7492056428782</v>
      </c>
      <c r="F99" s="46">
        <v>4025.0692384201843</v>
      </c>
      <c r="G99" s="46">
        <v>14411.05540733574</v>
      </c>
      <c r="H99" s="65">
        <f t="shared" si="39"/>
        <v>-3.9450984073326651</v>
      </c>
      <c r="I99" s="65">
        <f t="shared" si="40"/>
        <v>-3.8261433297517016</v>
      </c>
      <c r="J99" s="65">
        <f t="shared" si="41"/>
        <v>-47.405834627510643</v>
      </c>
      <c r="K99" s="65">
        <f t="shared" si="42"/>
        <v>-47.500332961098465</v>
      </c>
      <c r="N99" s="45" t="s">
        <v>85</v>
      </c>
      <c r="O99" s="46">
        <v>20443.43360175104</v>
      </c>
      <c r="P99" s="46">
        <v>72663.627837534732</v>
      </c>
      <c r="Q99" s="46">
        <v>29500.709007885718</v>
      </c>
      <c r="R99" s="46">
        <v>105987.85206275372</v>
      </c>
      <c r="S99" s="65">
        <f t="shared" si="66"/>
        <v>-30.701890601048305</v>
      </c>
      <c r="T99" s="65">
        <f t="shared" si="67"/>
        <v>-31.441550684023909</v>
      </c>
    </row>
    <row r="100" spans="1:20" x14ac:dyDescent="0.35">
      <c r="A100" s="45" t="s">
        <v>86</v>
      </c>
      <c r="B100" s="46">
        <v>281.61839362121589</v>
      </c>
      <c r="C100" s="46">
        <v>1006.4737</v>
      </c>
      <c r="D100" s="46">
        <v>234.07162947326398</v>
      </c>
      <c r="E100" s="46">
        <v>835.51199999999994</v>
      </c>
      <c r="F100" s="46">
        <v>1038.3608075582849</v>
      </c>
      <c r="G100" s="46">
        <v>3717.6689999999999</v>
      </c>
      <c r="H100" s="65">
        <f t="shared" si="39"/>
        <v>20.312912015414824</v>
      </c>
      <c r="I100" s="65">
        <f t="shared" si="40"/>
        <v>20.461908386713773</v>
      </c>
      <c r="J100" s="65">
        <f t="shared" si="41"/>
        <v>-72.878560942275527</v>
      </c>
      <c r="K100" s="65">
        <f t="shared" si="42"/>
        <v>-72.927291267727171</v>
      </c>
      <c r="N100" s="45" t="s">
        <v>86</v>
      </c>
      <c r="O100" s="46">
        <v>9597.5649540797058</v>
      </c>
      <c r="P100" s="46">
        <v>34113.344243213622</v>
      </c>
      <c r="Q100" s="46">
        <v>16863.747146936734</v>
      </c>
      <c r="R100" s="46">
        <v>60586.758689611343</v>
      </c>
      <c r="S100" s="65">
        <f t="shared" si="66"/>
        <v>-43.087589783845374</v>
      </c>
      <c r="T100" s="65">
        <f t="shared" si="67"/>
        <v>-43.695049906898312</v>
      </c>
    </row>
    <row r="101" spans="1:20" x14ac:dyDescent="0.35">
      <c r="A101" s="59" t="s">
        <v>87</v>
      </c>
      <c r="B101" s="73">
        <v>14742.834660709441</v>
      </c>
      <c r="C101" s="60">
        <v>52689.297593999996</v>
      </c>
      <c r="D101" s="60">
        <v>17941.363865306877</v>
      </c>
      <c r="E101" s="60">
        <v>64041.186194000002</v>
      </c>
      <c r="F101" s="60">
        <v>18676.621294621247</v>
      </c>
      <c r="G101" s="60">
        <v>66868.371289000002</v>
      </c>
      <c r="H101" s="66">
        <f t="shared" si="39"/>
        <v>-17.827681488487144</v>
      </c>
      <c r="I101" s="66">
        <f t="shared" si="40"/>
        <v>-17.725918701149169</v>
      </c>
      <c r="J101" s="66">
        <f t="shared" si="41"/>
        <v>-21.062624614253494</v>
      </c>
      <c r="K101" s="66">
        <f t="shared" si="42"/>
        <v>-21.204454993705667</v>
      </c>
      <c r="N101" s="59" t="s">
        <v>87</v>
      </c>
      <c r="O101" s="73">
        <v>129893.84925047867</v>
      </c>
      <c r="P101" s="60">
        <v>461691.44108517957</v>
      </c>
      <c r="Q101" s="60">
        <v>120398.86638287157</v>
      </c>
      <c r="R101" s="60">
        <v>432559.67967752914</v>
      </c>
      <c r="S101" s="66">
        <f t="shared" si="66"/>
        <v>7.8862726476284166</v>
      </c>
      <c r="T101" s="66">
        <f t="shared" si="67"/>
        <v>6.7347380665178918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3" t="s">
        <v>90</v>
      </c>
      <c r="C104" s="93"/>
      <c r="D104" s="93"/>
      <c r="E104" s="93"/>
      <c r="F104" s="93"/>
      <c r="G104" s="93"/>
      <c r="H104" s="26"/>
      <c r="I104" s="27" t="s">
        <v>9</v>
      </c>
      <c r="J104" s="28"/>
      <c r="K104" s="28"/>
      <c r="N104" s="25"/>
      <c r="O104" s="93" t="s">
        <v>90</v>
      </c>
      <c r="P104" s="93"/>
      <c r="Q104" s="93"/>
      <c r="R104" s="93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77"/>
      <c r="C106" s="78"/>
      <c r="D106" s="89"/>
      <c r="E106" s="89"/>
      <c r="F106" s="77"/>
      <c r="G106" s="78"/>
      <c r="H106" s="77" t="s">
        <v>110</v>
      </c>
      <c r="I106" s="90"/>
      <c r="J106" s="90"/>
      <c r="K106" s="90"/>
      <c r="N106" s="32"/>
      <c r="O106" s="77"/>
      <c r="P106" s="78"/>
      <c r="Q106" s="89"/>
      <c r="R106" s="89"/>
      <c r="S106" s="77" t="s">
        <v>111</v>
      </c>
      <c r="T106" s="90"/>
    </row>
    <row r="107" spans="1:20" x14ac:dyDescent="0.35">
      <c r="A107" s="33"/>
      <c r="B107" s="89" t="s">
        <v>112</v>
      </c>
      <c r="C107" s="89"/>
      <c r="D107" s="79" t="s">
        <v>117</v>
      </c>
      <c r="E107" s="80"/>
      <c r="F107" s="89" t="s">
        <v>113</v>
      </c>
      <c r="G107" s="89"/>
      <c r="H107" s="91" t="s">
        <v>3</v>
      </c>
      <c r="I107" s="92"/>
      <c r="J107" s="92"/>
      <c r="K107" s="92"/>
      <c r="N107" s="33"/>
      <c r="O107" s="79" t="s">
        <v>114</v>
      </c>
      <c r="P107" s="80"/>
      <c r="Q107" s="79" t="s">
        <v>115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4" t="s">
        <v>113</v>
      </c>
      <c r="K108" s="95"/>
      <c r="N108" s="34" t="s">
        <v>0</v>
      </c>
      <c r="O108" s="81"/>
      <c r="P108" s="82"/>
      <c r="Q108" s="81"/>
      <c r="R108" s="82"/>
      <c r="S108" s="94" t="s">
        <v>116</v>
      </c>
      <c r="T108" s="95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254630.9857571391</v>
      </c>
      <c r="C110" s="42">
        <f t="shared" si="74"/>
        <v>910023.6212352576</v>
      </c>
      <c r="D110" s="42">
        <f t="shared" si="74"/>
        <v>322194.02105177578</v>
      </c>
      <c r="E110" s="42">
        <f t="shared" si="74"/>
        <v>1150062.3613497736</v>
      </c>
      <c r="F110" s="42">
        <f t="shared" si="74"/>
        <v>265949.52640381816</v>
      </c>
      <c r="G110" s="42">
        <f t="shared" si="74"/>
        <v>952185.69757185096</v>
      </c>
      <c r="H110" s="65">
        <f t="shared" ref="H110:H155" si="75">IFERROR(B110/D110*100-100,"0.00")</f>
        <v>-20.969673823891185</v>
      </c>
      <c r="I110" s="65">
        <f t="shared" ref="I110:I155" si="76">IFERROR(C110/E110*100-100,"0.00")</f>
        <v>-20.871802102348084</v>
      </c>
      <c r="J110" s="65">
        <f t="shared" ref="J110:J155" si="77">IFERROR(B110/F110*100-100,"0.00")</f>
        <v>-4.2558980268658075</v>
      </c>
      <c r="K110" s="65">
        <f t="shared" ref="K110:K155" si="78">IFERROR(C110/G110*100-100,"0.00")</f>
        <v>-4.4279258178430894</v>
      </c>
      <c r="L110" s="42"/>
      <c r="M110" s="42"/>
      <c r="N110" s="41" t="s">
        <v>91</v>
      </c>
      <c r="O110" s="42">
        <f t="shared" ref="O110:R110" si="79">O111+O114+O115+O135+O145+O148+O163+O166+O167+O181+O196+O201</f>
        <v>2420783.4291370017</v>
      </c>
      <c r="P110" s="42">
        <f t="shared" si="79"/>
        <v>8604371.9267890286</v>
      </c>
      <c r="Q110" s="42">
        <f t="shared" si="79"/>
        <v>2097733.4878211934</v>
      </c>
      <c r="R110" s="42">
        <f t="shared" si="79"/>
        <v>7536573.6638684087</v>
      </c>
      <c r="S110" s="65">
        <f t="shared" ref="S110:S128" si="80">IFERROR(O110/Q110*100-100,"0.00")</f>
        <v>15.399951575895528</v>
      </c>
      <c r="T110" s="65">
        <f t="shared" ref="T110:T128" si="81">IFERROR(P110/R110*100-100,"0.00")</f>
        <v>14.168219014959334</v>
      </c>
    </row>
    <row r="111" spans="1:20" ht="35.5" x14ac:dyDescent="0.4">
      <c r="A111" s="43" t="s">
        <v>14</v>
      </c>
      <c r="B111" s="44">
        <f t="shared" ref="B111:G111" si="82">SUM(B112:B113)</f>
        <v>0</v>
      </c>
      <c r="C111" s="44">
        <f t="shared" si="82"/>
        <v>0</v>
      </c>
      <c r="D111" s="44">
        <f t="shared" si="82"/>
        <v>0</v>
      </c>
      <c r="E111" s="44">
        <f t="shared" si="82"/>
        <v>0</v>
      </c>
      <c r="F111" s="44">
        <f t="shared" si="82"/>
        <v>0</v>
      </c>
      <c r="G111" s="44">
        <f t="shared" si="82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3">SUM(O112:O113)</f>
        <v>0</v>
      </c>
      <c r="P111" s="44">
        <f t="shared" si="83"/>
        <v>0</v>
      </c>
      <c r="Q111" s="44">
        <f t="shared" si="83"/>
        <v>0</v>
      </c>
      <c r="R111" s="44">
        <f t="shared" si="83"/>
        <v>0</v>
      </c>
      <c r="S111" s="65" t="str">
        <f t="shared" si="80"/>
        <v>0.00</v>
      </c>
      <c r="T111" s="65" t="str">
        <f t="shared" si="81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80"/>
        <v>0.00</v>
      </c>
      <c r="T112" s="65" t="str">
        <f t="shared" si="81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80"/>
        <v>0.00</v>
      </c>
      <c r="T113" s="65" t="str">
        <f t="shared" si="81"/>
        <v>0.00</v>
      </c>
    </row>
    <row r="114" spans="1:20" ht="35.5" x14ac:dyDescent="0.4">
      <c r="A114" s="43" t="s">
        <v>17</v>
      </c>
      <c r="B114" s="44">
        <v>1908.4431045934994</v>
      </c>
      <c r="C114" s="44">
        <v>6820.5693812146001</v>
      </c>
      <c r="D114" s="44">
        <v>1760.4895736411347</v>
      </c>
      <c r="E114" s="44">
        <v>6284.0172812146002</v>
      </c>
      <c r="F114" s="44">
        <v>2799.413667626789</v>
      </c>
      <c r="G114" s="44">
        <v>10022.810312713231</v>
      </c>
      <c r="H114" s="65">
        <f t="shared" si="75"/>
        <v>8.404112876758461</v>
      </c>
      <c r="I114" s="65">
        <f t="shared" si="76"/>
        <v>8.5383613059748455</v>
      </c>
      <c r="J114" s="65">
        <f t="shared" si="77"/>
        <v>-31.827041974422187</v>
      </c>
      <c r="K114" s="65">
        <f t="shared" si="78"/>
        <v>-31.949531434679685</v>
      </c>
      <c r="N114" s="43" t="s">
        <v>17</v>
      </c>
      <c r="O114" s="44">
        <v>10286.938065493328</v>
      </c>
      <c r="P114" s="44">
        <v>36563.634746501302</v>
      </c>
      <c r="Q114" s="44">
        <v>11108.789787459515</v>
      </c>
      <c r="R114" s="44">
        <v>39910.79564476783</v>
      </c>
      <c r="S114" s="65">
        <f t="shared" si="80"/>
        <v>-7.398211125517534</v>
      </c>
      <c r="T114" s="65">
        <f t="shared" si="81"/>
        <v>-8.3866052886002223</v>
      </c>
    </row>
    <row r="115" spans="1:20" ht="18" x14ac:dyDescent="0.4">
      <c r="A115" s="43" t="s">
        <v>18</v>
      </c>
      <c r="B115" s="44">
        <f t="shared" ref="B115:G115" si="84">B116+B120+B124+B128+B132+B133+B134</f>
        <v>113566.34534776234</v>
      </c>
      <c r="C115" s="44">
        <f t="shared" si="84"/>
        <v>405873.84342295019</v>
      </c>
      <c r="D115" s="44">
        <f t="shared" si="84"/>
        <v>123726.24540391282</v>
      </c>
      <c r="E115" s="44">
        <f t="shared" si="84"/>
        <v>441637.3012933702</v>
      </c>
      <c r="F115" s="44">
        <f t="shared" si="84"/>
        <v>103609.89484453516</v>
      </c>
      <c r="G115" s="44">
        <f t="shared" si="84"/>
        <v>370957.08096163574</v>
      </c>
      <c r="H115" s="65">
        <f t="shared" si="75"/>
        <v>-8.2115965153414265</v>
      </c>
      <c r="I115" s="65">
        <f t="shared" si="76"/>
        <v>-8.0979250995520147</v>
      </c>
      <c r="J115" s="65">
        <f t="shared" si="77"/>
        <v>9.6095556492617646</v>
      </c>
      <c r="K115" s="65">
        <f t="shared" si="78"/>
        <v>9.4126151658298056</v>
      </c>
      <c r="L115" s="44"/>
      <c r="M115" s="44"/>
      <c r="N115" s="43" t="s">
        <v>18</v>
      </c>
      <c r="O115" s="44">
        <f t="shared" ref="O115:R115" si="85">O116+O120+O124+O128+O132+O133+O134</f>
        <v>987530.47316088562</v>
      </c>
      <c r="P115" s="44">
        <f t="shared" si="85"/>
        <v>3510053.5544988355</v>
      </c>
      <c r="Q115" s="44">
        <f t="shared" si="85"/>
        <v>890433.66164634458</v>
      </c>
      <c r="R115" s="44">
        <f t="shared" si="85"/>
        <v>3199080.7806362156</v>
      </c>
      <c r="S115" s="65">
        <f t="shared" si="80"/>
        <v>10.904440801914021</v>
      </c>
      <c r="T115" s="65">
        <f t="shared" si="81"/>
        <v>9.7206915106649916</v>
      </c>
    </row>
    <row r="116" spans="1:20" x14ac:dyDescent="0.35">
      <c r="A116" s="47" t="s">
        <v>19</v>
      </c>
      <c r="B116" s="48">
        <f t="shared" ref="B116:G116" si="86">SUM(B117:B119)</f>
        <v>58449.554932691259</v>
      </c>
      <c r="C116" s="48">
        <f t="shared" si="86"/>
        <v>208892.3917930735</v>
      </c>
      <c r="D116" s="48">
        <f t="shared" si="86"/>
        <v>61557.979098288015</v>
      </c>
      <c r="E116" s="48">
        <f t="shared" si="86"/>
        <v>219729.4492634935</v>
      </c>
      <c r="F116" s="48">
        <f t="shared" si="86"/>
        <v>54042.706215463295</v>
      </c>
      <c r="G116" s="48">
        <f t="shared" si="86"/>
        <v>193490.4438908704</v>
      </c>
      <c r="H116" s="65">
        <f t="shared" si="75"/>
        <v>-5.049587740093969</v>
      </c>
      <c r="I116" s="65">
        <f t="shared" si="76"/>
        <v>-4.9320004700073241</v>
      </c>
      <c r="J116" s="65">
        <f t="shared" si="77"/>
        <v>8.1543820171740862</v>
      </c>
      <c r="K116" s="65">
        <f t="shared" si="78"/>
        <v>7.9600561105177263</v>
      </c>
      <c r="L116" s="48"/>
      <c r="M116" s="48"/>
      <c r="N116" s="47" t="s">
        <v>19</v>
      </c>
      <c r="O116" s="48">
        <f t="shared" ref="O116:R116" si="87">SUM(O117:O119)</f>
        <v>492735.69725836033</v>
      </c>
      <c r="P116" s="48">
        <f t="shared" si="87"/>
        <v>1751367.4084955554</v>
      </c>
      <c r="Q116" s="48">
        <f t="shared" si="87"/>
        <v>451585.10264930979</v>
      </c>
      <c r="R116" s="48">
        <f t="shared" si="87"/>
        <v>1622419.8218607071</v>
      </c>
      <c r="S116" s="65">
        <f t="shared" si="80"/>
        <v>9.1124783274808578</v>
      </c>
      <c r="T116" s="65">
        <f t="shared" si="81"/>
        <v>7.9478557212745216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80"/>
        <v>0.00</v>
      </c>
      <c r="T117" s="65" t="str">
        <f t="shared" si="81"/>
        <v>0.00</v>
      </c>
    </row>
    <row r="118" spans="1:20" x14ac:dyDescent="0.35">
      <c r="A118" s="49" t="s">
        <v>21</v>
      </c>
      <c r="B118" s="50">
        <v>53041.384993040941</v>
      </c>
      <c r="C118" s="50">
        <v>189564.17697231201</v>
      </c>
      <c r="D118" s="50">
        <v>56066.686854076215</v>
      </c>
      <c r="E118" s="50">
        <v>200128.438342732</v>
      </c>
      <c r="F118" s="50">
        <v>50052.298926228956</v>
      </c>
      <c r="G118" s="50">
        <v>179203.48952146849</v>
      </c>
      <c r="H118" s="65">
        <f t="shared" si="75"/>
        <v>-5.3958991172586508</v>
      </c>
      <c r="I118" s="65">
        <f t="shared" si="76"/>
        <v>-5.278740721659986</v>
      </c>
      <c r="J118" s="65">
        <f t="shared" si="77"/>
        <v>5.9719256276670478</v>
      </c>
      <c r="K118" s="65">
        <f t="shared" si="78"/>
        <v>5.781521039858049</v>
      </c>
      <c r="N118" s="49" t="s">
        <v>21</v>
      </c>
      <c r="O118" s="50">
        <v>449039.51808602689</v>
      </c>
      <c r="P118" s="50">
        <v>1596054.8047933711</v>
      </c>
      <c r="Q118" s="50">
        <v>419971.93735708384</v>
      </c>
      <c r="R118" s="50">
        <v>1508842.5012162377</v>
      </c>
      <c r="S118" s="65">
        <f t="shared" si="80"/>
        <v>6.9213150078235088</v>
      </c>
      <c r="T118" s="65">
        <f t="shared" si="81"/>
        <v>5.7800799955485047</v>
      </c>
    </row>
    <row r="119" spans="1:20" x14ac:dyDescent="0.35">
      <c r="A119" s="49" t="s">
        <v>22</v>
      </c>
      <c r="B119" s="50">
        <v>5408.1699396503172</v>
      </c>
      <c r="C119" s="50">
        <v>19328.214820761503</v>
      </c>
      <c r="D119" s="50">
        <v>5491.292244211797</v>
      </c>
      <c r="E119" s="50">
        <v>19601.010920761499</v>
      </c>
      <c r="F119" s="50">
        <v>3990.407289234342</v>
      </c>
      <c r="G119" s="50">
        <v>14286.954369401921</v>
      </c>
      <c r="H119" s="65">
        <f t="shared" si="75"/>
        <v>-1.5137111788048827</v>
      </c>
      <c r="I119" s="65">
        <f t="shared" si="76"/>
        <v>-1.3917450538790774</v>
      </c>
      <c r="J119" s="65">
        <f t="shared" si="77"/>
        <v>35.529271767344028</v>
      </c>
      <c r="K119" s="65">
        <f t="shared" si="78"/>
        <v>35.285760148827421</v>
      </c>
      <c r="N119" s="49" t="s">
        <v>22</v>
      </c>
      <c r="O119" s="50">
        <v>43696.179172333475</v>
      </c>
      <c r="P119" s="50">
        <v>155312.60370218422</v>
      </c>
      <c r="Q119" s="50">
        <v>31613.165292225935</v>
      </c>
      <c r="R119" s="50">
        <v>113577.32064446939</v>
      </c>
      <c r="S119" s="65">
        <f t="shared" si="80"/>
        <v>38.221461749921332</v>
      </c>
      <c r="T119" s="65">
        <f t="shared" si="81"/>
        <v>36.746141589621232</v>
      </c>
    </row>
    <row r="120" spans="1:20" x14ac:dyDescent="0.35">
      <c r="A120" s="47" t="s">
        <v>23</v>
      </c>
      <c r="B120" s="48">
        <f t="shared" ref="B120:G120" si="88">SUM(B121:B123)</f>
        <v>50589.455205702725</v>
      </c>
      <c r="C120" s="48">
        <f t="shared" si="88"/>
        <v>180801.2449298767</v>
      </c>
      <c r="D120" s="48">
        <f t="shared" si="88"/>
        <v>50941.926244627204</v>
      </c>
      <c r="E120" s="48">
        <f t="shared" si="88"/>
        <v>181835.75162987673</v>
      </c>
      <c r="F120" s="48">
        <f t="shared" si="88"/>
        <v>46629.472506338461</v>
      </c>
      <c r="G120" s="48">
        <f t="shared" si="88"/>
        <v>166948.65904155979</v>
      </c>
      <c r="H120" s="65">
        <f t="shared" si="75"/>
        <v>-0.69190756005551179</v>
      </c>
      <c r="I120" s="65">
        <f t="shared" si="76"/>
        <v>-0.56892370764674638</v>
      </c>
      <c r="J120" s="65">
        <f t="shared" si="77"/>
        <v>8.4924458427574336</v>
      </c>
      <c r="K120" s="65">
        <f t="shared" si="78"/>
        <v>8.2975125214204155</v>
      </c>
      <c r="L120" s="48"/>
      <c r="M120" s="48"/>
      <c r="N120" s="47" t="s">
        <v>23</v>
      </c>
      <c r="O120" s="48">
        <f t="shared" ref="O120:R120" si="89">SUM(O121:O123)</f>
        <v>427060.70333623985</v>
      </c>
      <c r="P120" s="48">
        <f t="shared" si="89"/>
        <v>1517933.8566982406</v>
      </c>
      <c r="Q120" s="48">
        <f t="shared" si="89"/>
        <v>381347.13300556305</v>
      </c>
      <c r="R120" s="48">
        <f t="shared" si="89"/>
        <v>1370074.3092901551</v>
      </c>
      <c r="S120" s="65">
        <f t="shared" si="80"/>
        <v>11.987390588304208</v>
      </c>
      <c r="T120" s="65">
        <f t="shared" si="81"/>
        <v>10.792082327614239</v>
      </c>
    </row>
    <row r="121" spans="1:20" x14ac:dyDescent="0.35">
      <c r="A121" s="49" t="s">
        <v>20</v>
      </c>
      <c r="B121" s="50">
        <v>33960.536072458221</v>
      </c>
      <c r="C121" s="50">
        <v>121371.28528900001</v>
      </c>
      <c r="D121" s="50">
        <v>34002.59304338014</v>
      </c>
      <c r="E121" s="50">
        <v>121371.28528900001</v>
      </c>
      <c r="F121" s="50">
        <v>35051.75756944024</v>
      </c>
      <c r="G121" s="50">
        <v>125496.6785753889</v>
      </c>
      <c r="H121" s="65">
        <f t="shared" si="75"/>
        <v>-0.12368754014808303</v>
      </c>
      <c r="I121" s="65">
        <f t="shared" si="76"/>
        <v>0</v>
      </c>
      <c r="J121" s="65">
        <f t="shared" si="77"/>
        <v>-3.1131719852284903</v>
      </c>
      <c r="K121" s="65">
        <f t="shared" si="78"/>
        <v>-3.2872529641576733</v>
      </c>
      <c r="N121" s="49" t="s">
        <v>20</v>
      </c>
      <c r="O121" s="50">
        <v>304878.53337195108</v>
      </c>
      <c r="P121" s="50">
        <v>1083652.6151211383</v>
      </c>
      <c r="Q121" s="50">
        <v>286838.53070013796</v>
      </c>
      <c r="R121" s="50">
        <v>1030531.1560348393</v>
      </c>
      <c r="S121" s="65">
        <f t="shared" si="80"/>
        <v>6.2892536186751897</v>
      </c>
      <c r="T121" s="65">
        <f t="shared" si="81"/>
        <v>5.1547649748595319</v>
      </c>
    </row>
    <row r="122" spans="1:20" x14ac:dyDescent="0.35">
      <c r="A122" s="49" t="s">
        <v>21</v>
      </c>
      <c r="B122" s="50">
        <v>903.14253397073651</v>
      </c>
      <c r="C122" s="50">
        <v>3227.7338</v>
      </c>
      <c r="D122" s="50">
        <v>1203.7442667058774</v>
      </c>
      <c r="E122" s="50">
        <v>4296.7307999999994</v>
      </c>
      <c r="F122" s="50">
        <v>705.84812430035333</v>
      </c>
      <c r="G122" s="50">
        <v>2527.1655780134734</v>
      </c>
      <c r="H122" s="65">
        <f t="shared" si="75"/>
        <v>-24.972225500833048</v>
      </c>
      <c r="I122" s="65">
        <f t="shared" si="76"/>
        <v>-24.879310567932251</v>
      </c>
      <c r="J122" s="65">
        <f t="shared" si="77"/>
        <v>27.95139674925737</v>
      </c>
      <c r="K122" s="65">
        <f t="shared" si="78"/>
        <v>27.721500644101909</v>
      </c>
      <c r="N122" s="49" t="s">
        <v>21</v>
      </c>
      <c r="O122" s="50">
        <v>8490.26943997118</v>
      </c>
      <c r="P122" s="50">
        <v>30177.60082991235</v>
      </c>
      <c r="Q122" s="50">
        <v>5723.2557770969952</v>
      </c>
      <c r="R122" s="50">
        <v>20562.068066164451</v>
      </c>
      <c r="S122" s="65">
        <f t="shared" si="80"/>
        <v>48.346846107194182</v>
      </c>
      <c r="T122" s="65">
        <f t="shared" si="81"/>
        <v>46.763451676198713</v>
      </c>
    </row>
    <row r="123" spans="1:20" x14ac:dyDescent="0.35">
      <c r="A123" s="49" t="s">
        <v>22</v>
      </c>
      <c r="B123" s="50">
        <v>15725.77659927377</v>
      </c>
      <c r="C123" s="50">
        <v>56202.225840876708</v>
      </c>
      <c r="D123" s="50">
        <v>15735.588934541185</v>
      </c>
      <c r="E123" s="50">
        <v>56167.735540876703</v>
      </c>
      <c r="F123" s="50">
        <v>10871.866812597867</v>
      </c>
      <c r="G123" s="50">
        <v>38924.814888157431</v>
      </c>
      <c r="H123" s="65">
        <f t="shared" si="75"/>
        <v>-6.2357597851814717E-2</v>
      </c>
      <c r="I123" s="65">
        <f t="shared" si="76"/>
        <v>6.140589373575267E-2</v>
      </c>
      <c r="J123" s="65">
        <f t="shared" si="77"/>
        <v>44.646516282294698</v>
      </c>
      <c r="K123" s="65">
        <f t="shared" si="78"/>
        <v>44.386623295094438</v>
      </c>
      <c r="N123" s="49" t="s">
        <v>22</v>
      </c>
      <c r="O123" s="50">
        <v>113691.90052431759</v>
      </c>
      <c r="P123" s="50">
        <v>404103.64074718987</v>
      </c>
      <c r="Q123" s="50">
        <v>88785.346528328082</v>
      </c>
      <c r="R123" s="50">
        <v>318981.0851891514</v>
      </c>
      <c r="S123" s="65">
        <f t="shared" si="80"/>
        <v>28.052550302366342</v>
      </c>
      <c r="T123" s="65">
        <f t="shared" si="81"/>
        <v>26.685769003375853</v>
      </c>
    </row>
    <row r="124" spans="1:20" x14ac:dyDescent="0.35">
      <c r="A124" s="47" t="s">
        <v>24</v>
      </c>
      <c r="B124" s="48">
        <f t="shared" ref="B124:G124" si="90">SUM(B125:B127)</f>
        <v>1916.3436565573356</v>
      </c>
      <c r="C124" s="48">
        <f t="shared" si="90"/>
        <v>6848.8050999999996</v>
      </c>
      <c r="D124" s="48">
        <f t="shared" si="90"/>
        <v>1349.5955240859894</v>
      </c>
      <c r="E124" s="48">
        <f t="shared" si="90"/>
        <v>4817.3427000000001</v>
      </c>
      <c r="F124" s="48">
        <f t="shared" si="90"/>
        <v>2755.9764362515493</v>
      </c>
      <c r="G124" s="48">
        <f t="shared" si="90"/>
        <v>9867.2909139126459</v>
      </c>
      <c r="H124" s="65">
        <f t="shared" si="75"/>
        <v>41.99392502099289</v>
      </c>
      <c r="I124" s="65">
        <f t="shared" si="76"/>
        <v>42.169771313965271</v>
      </c>
      <c r="J124" s="65">
        <f t="shared" si="77"/>
        <v>-30.465891095796621</v>
      </c>
      <c r="K124" s="65">
        <f t="shared" si="78"/>
        <v>-30.590826197864033</v>
      </c>
      <c r="L124" s="48"/>
      <c r="M124" s="48"/>
      <c r="N124" s="47" t="s">
        <v>24</v>
      </c>
      <c r="O124" s="48">
        <f t="shared" ref="O124:R124" si="91">SUM(O125:O127)</f>
        <v>21692.808485990809</v>
      </c>
      <c r="P124" s="48">
        <f t="shared" si="91"/>
        <v>77104.374601825126</v>
      </c>
      <c r="Q124" s="48">
        <f t="shared" si="91"/>
        <v>31730.754904151814</v>
      </c>
      <c r="R124" s="48">
        <f t="shared" si="91"/>
        <v>113999.7874533039</v>
      </c>
      <c r="S124" s="65">
        <f t="shared" si="80"/>
        <v>-31.634754510197894</v>
      </c>
      <c r="T124" s="65">
        <f t="shared" si="81"/>
        <v>-32.364457579880764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80"/>
        <v>0.00</v>
      </c>
      <c r="T125" s="65" t="str">
        <f t="shared" si="81"/>
        <v>0.00</v>
      </c>
    </row>
    <row r="126" spans="1:20" x14ac:dyDescent="0.35">
      <c r="A126" s="49" t="s">
        <v>26</v>
      </c>
      <c r="B126" s="50">
        <v>385.85341496178881</v>
      </c>
      <c r="C126" s="50">
        <v>1378.9983999999999</v>
      </c>
      <c r="D126" s="50">
        <v>264.80797275568898</v>
      </c>
      <c r="E126" s="50">
        <v>945.22450000000003</v>
      </c>
      <c r="F126" s="50">
        <v>342.73725597580199</v>
      </c>
      <c r="G126" s="50">
        <v>1227.1107137436729</v>
      </c>
      <c r="H126" s="65">
        <f t="shared" si="75"/>
        <v>45.710648718940206</v>
      </c>
      <c r="I126" s="65">
        <f t="shared" si="76"/>
        <v>45.891097829140051</v>
      </c>
      <c r="J126" s="65">
        <f t="shared" si="77"/>
        <v>12.579945201239198</v>
      </c>
      <c r="K126" s="65">
        <f t="shared" si="78"/>
        <v>12.377667683541588</v>
      </c>
      <c r="N126" s="49" t="s">
        <v>26</v>
      </c>
      <c r="O126" s="50">
        <v>2597.5591921534578</v>
      </c>
      <c r="P126" s="50">
        <v>9232.6992667434988</v>
      </c>
      <c r="Q126" s="50">
        <v>1825.1399782367534</v>
      </c>
      <c r="R126" s="50">
        <v>6557.2209113844074</v>
      </c>
      <c r="S126" s="65">
        <f t="shared" si="80"/>
        <v>42.321094443557683</v>
      </c>
      <c r="T126" s="65">
        <f t="shared" si="81"/>
        <v>40.802016456606225</v>
      </c>
    </row>
    <row r="127" spans="1:20" x14ac:dyDescent="0.35">
      <c r="A127" s="49" t="s">
        <v>27</v>
      </c>
      <c r="B127" s="50">
        <v>1530.4902415955469</v>
      </c>
      <c r="C127" s="50">
        <v>5469.8067000000001</v>
      </c>
      <c r="D127" s="50">
        <v>1084.7875513303004</v>
      </c>
      <c r="E127" s="50">
        <v>3872.1182000000003</v>
      </c>
      <c r="F127" s="50">
        <v>2413.2391802757475</v>
      </c>
      <c r="G127" s="50">
        <v>8640.1802001689721</v>
      </c>
      <c r="H127" s="65">
        <f t="shared" si="75"/>
        <v>41.086633942164156</v>
      </c>
      <c r="I127" s="65">
        <f t="shared" si="76"/>
        <v>41.261356639371172</v>
      </c>
      <c r="J127" s="65">
        <f t="shared" si="77"/>
        <v>-36.579421795204468</v>
      </c>
      <c r="K127" s="65">
        <f t="shared" si="78"/>
        <v>-36.693372438076821</v>
      </c>
      <c r="N127" s="49" t="s">
        <v>27</v>
      </c>
      <c r="O127" s="50">
        <v>19095.249293837351</v>
      </c>
      <c r="P127" s="50">
        <v>67871.675335081629</v>
      </c>
      <c r="Q127" s="50">
        <v>29905.614925915059</v>
      </c>
      <c r="R127" s="50">
        <v>107442.56654191948</v>
      </c>
      <c r="S127" s="65">
        <f t="shared" si="80"/>
        <v>-36.148280712027294</v>
      </c>
      <c r="T127" s="65">
        <f t="shared" si="81"/>
        <v>-36.829808222608861</v>
      </c>
    </row>
    <row r="128" spans="1:20" x14ac:dyDescent="0.35">
      <c r="A128" s="47" t="s">
        <v>28</v>
      </c>
      <c r="B128" s="48">
        <f t="shared" ref="B128:G128" si="92">SUM(B129:B131)</f>
        <v>0</v>
      </c>
      <c r="C128" s="48">
        <f t="shared" si="92"/>
        <v>0</v>
      </c>
      <c r="D128" s="48">
        <f t="shared" si="92"/>
        <v>0</v>
      </c>
      <c r="E128" s="48">
        <f t="shared" si="92"/>
        <v>0</v>
      </c>
      <c r="F128" s="48">
        <f t="shared" si="92"/>
        <v>0</v>
      </c>
      <c r="G128" s="48">
        <f t="shared" si="92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93">SUM(O129:O131)</f>
        <v>0</v>
      </c>
      <c r="P128" s="48">
        <f t="shared" si="93"/>
        <v>0</v>
      </c>
      <c r="Q128" s="48">
        <f t="shared" si="93"/>
        <v>0</v>
      </c>
      <c r="R128" s="48">
        <f t="shared" si="93"/>
        <v>0</v>
      </c>
      <c r="S128" s="65" t="str">
        <f t="shared" si="80"/>
        <v>0.00</v>
      </c>
      <c r="T128" s="65" t="str">
        <f t="shared" si="81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94">IFERROR(O129/Q129*100-100,"0.00")</f>
        <v>0.00</v>
      </c>
      <c r="T129" s="65" t="str">
        <f t="shared" si="94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94"/>
        <v>0.00</v>
      </c>
      <c r="T130" s="65" t="str">
        <f t="shared" si="94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94"/>
        <v>0.00</v>
      </c>
      <c r="T131" s="65" t="str">
        <f t="shared" si="94"/>
        <v>0.00</v>
      </c>
    </row>
    <row r="132" spans="1:20" x14ac:dyDescent="0.35">
      <c r="A132" s="47" t="s">
        <v>32</v>
      </c>
      <c r="B132" s="48">
        <v>2610.9915528110114</v>
      </c>
      <c r="C132" s="48">
        <v>9331.4015999999992</v>
      </c>
      <c r="D132" s="48">
        <v>9876.7445369116194</v>
      </c>
      <c r="E132" s="48">
        <v>35254.757700000002</v>
      </c>
      <c r="F132" s="48">
        <v>181.73968648184612</v>
      </c>
      <c r="G132" s="48">
        <v>650.68711529287293</v>
      </c>
      <c r="H132" s="65">
        <f t="shared" si="75"/>
        <v>-73.564249403706384</v>
      </c>
      <c r="I132" s="65">
        <f t="shared" si="76"/>
        <v>-73.531511180971762</v>
      </c>
      <c r="J132" s="65">
        <f t="shared" si="77"/>
        <v>1336.6655975671126</v>
      </c>
      <c r="K132" s="65">
        <f t="shared" si="78"/>
        <v>1334.0842750205611</v>
      </c>
      <c r="N132" s="47" t="s">
        <v>32</v>
      </c>
      <c r="O132" s="48">
        <v>46041.264080294575</v>
      </c>
      <c r="P132" s="48">
        <v>163647.91470321434</v>
      </c>
      <c r="Q132" s="48">
        <v>25770.671087319999</v>
      </c>
      <c r="R132" s="48">
        <v>92586.862032049568</v>
      </c>
      <c r="S132" s="65">
        <f t="shared" ref="S132" si="95">IFERROR(O132/Q132*100-100,"0.00")</f>
        <v>78.657606254376361</v>
      </c>
      <c r="T132" s="65">
        <f t="shared" ref="T132" si="96">IFERROR(P132/R132*100-100,"0.00")</f>
        <v>76.750686989009836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97">IFERROR(O133/Q133*100-100,"0.00")</f>
        <v>0.00</v>
      </c>
      <c r="T133" s="65" t="str">
        <f t="shared" ref="T133" si="98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99">IFERROR(O134/Q134*100-100,"0.00")</f>
        <v>0.00</v>
      </c>
      <c r="T134" s="65" t="str">
        <f t="shared" si="99"/>
        <v>0.00</v>
      </c>
    </row>
    <row r="135" spans="1:20" ht="18" x14ac:dyDescent="0.4">
      <c r="A135" s="43" t="s">
        <v>35</v>
      </c>
      <c r="B135" s="44">
        <f t="shared" ref="B135:G135" si="100">B136+B139</f>
        <v>53554.995486820109</v>
      </c>
      <c r="C135" s="44">
        <f t="shared" si="100"/>
        <v>191399.765363346</v>
      </c>
      <c r="D135" s="44">
        <f t="shared" si="100"/>
        <v>109509.65207984258</v>
      </c>
      <c r="E135" s="44">
        <f t="shared" si="100"/>
        <v>390891.57722544199</v>
      </c>
      <c r="F135" s="44">
        <f t="shared" si="100"/>
        <v>84941.437001266924</v>
      </c>
      <c r="G135" s="44">
        <f t="shared" si="100"/>
        <v>304117.93748035654</v>
      </c>
      <c r="H135" s="65">
        <f t="shared" si="75"/>
        <v>-51.095639087800585</v>
      </c>
      <c r="I135" s="65">
        <f t="shared" si="76"/>
        <v>-51.035075577246701</v>
      </c>
      <c r="J135" s="65">
        <f t="shared" si="77"/>
        <v>-36.950683462040644</v>
      </c>
      <c r="K135" s="65">
        <f t="shared" si="78"/>
        <v>-37.063967042158176</v>
      </c>
      <c r="L135" s="44"/>
      <c r="M135" s="44"/>
      <c r="N135" s="43" t="s">
        <v>35</v>
      </c>
      <c r="O135" s="44">
        <f t="shared" ref="O135:R135" si="101">O136+O139</f>
        <v>650568.09562929638</v>
      </c>
      <c r="P135" s="44">
        <f t="shared" si="101"/>
        <v>2312362.928100876</v>
      </c>
      <c r="Q135" s="44">
        <f t="shared" si="101"/>
        <v>462521.01737269264</v>
      </c>
      <c r="R135" s="44">
        <f t="shared" si="101"/>
        <v>1661709.5254255589</v>
      </c>
      <c r="S135" s="65">
        <f t="shared" si="99"/>
        <v>40.656980157309931</v>
      </c>
      <c r="T135" s="65">
        <f t="shared" si="99"/>
        <v>39.155664255381026</v>
      </c>
    </row>
    <row r="136" spans="1:20" x14ac:dyDescent="0.35">
      <c r="A136" s="47" t="s">
        <v>36</v>
      </c>
      <c r="B136" s="48">
        <f t="shared" ref="B136:G136" si="102">SUM(B137:B138)</f>
        <v>388.50868366393047</v>
      </c>
      <c r="C136" s="48">
        <f t="shared" si="102"/>
        <v>1388.4880433459998</v>
      </c>
      <c r="D136" s="48">
        <f t="shared" si="102"/>
        <v>477.96424215673659</v>
      </c>
      <c r="E136" s="48">
        <f t="shared" si="102"/>
        <v>1706.0797192360001</v>
      </c>
      <c r="F136" s="48">
        <f t="shared" si="102"/>
        <v>280.36605206916073</v>
      </c>
      <c r="G136" s="48">
        <f t="shared" si="102"/>
        <v>1003.8015426265</v>
      </c>
      <c r="H136" s="65">
        <f t="shared" si="75"/>
        <v>-18.715952073977832</v>
      </c>
      <c r="I136" s="65">
        <f t="shared" si="76"/>
        <v>-18.615289327290114</v>
      </c>
      <c r="J136" s="65">
        <f t="shared" si="77"/>
        <v>38.571942215062847</v>
      </c>
      <c r="K136" s="65">
        <f t="shared" si="78"/>
        <v>38.322963691901407</v>
      </c>
      <c r="L136" s="48"/>
      <c r="M136" s="48"/>
      <c r="N136" s="47" t="s">
        <v>36</v>
      </c>
      <c r="O136" s="48">
        <f t="shared" ref="O136:R136" si="103">SUM(O137:O138)</f>
        <v>3295.0229339178936</v>
      </c>
      <c r="P136" s="48">
        <f t="shared" si="103"/>
        <v>11711.746903702315</v>
      </c>
      <c r="Q136" s="48">
        <f t="shared" si="103"/>
        <v>3415.9463266999533</v>
      </c>
      <c r="R136" s="48">
        <f t="shared" si="103"/>
        <v>12272.546189713737</v>
      </c>
      <c r="S136" s="65">
        <f t="shared" si="99"/>
        <v>-3.5399675878069274</v>
      </c>
      <c r="T136" s="65">
        <f t="shared" si="99"/>
        <v>-4.5695430870038791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99"/>
        <v>0.00</v>
      </c>
      <c r="T137" s="65" t="str">
        <f t="shared" si="99"/>
        <v>0.00</v>
      </c>
    </row>
    <row r="138" spans="1:20" x14ac:dyDescent="0.35">
      <c r="A138" s="49" t="s">
        <v>37</v>
      </c>
      <c r="B138" s="50">
        <v>388.50868366393047</v>
      </c>
      <c r="C138" s="50">
        <v>1388.4880433459998</v>
      </c>
      <c r="D138" s="50">
        <v>477.96424215673659</v>
      </c>
      <c r="E138" s="50">
        <v>1706.0797192360001</v>
      </c>
      <c r="F138" s="50">
        <v>280.36605206916073</v>
      </c>
      <c r="G138" s="50">
        <v>1003.8015426265</v>
      </c>
      <c r="H138" s="65">
        <f t="shared" si="75"/>
        <v>-18.715952073977832</v>
      </c>
      <c r="I138" s="65">
        <f t="shared" si="76"/>
        <v>-18.615289327290114</v>
      </c>
      <c r="J138" s="65">
        <f t="shared" si="77"/>
        <v>38.571942215062847</v>
      </c>
      <c r="K138" s="65">
        <f t="shared" si="78"/>
        <v>38.322963691901407</v>
      </c>
      <c r="N138" s="49" t="s">
        <v>37</v>
      </c>
      <c r="O138" s="50">
        <v>3295.0229339178936</v>
      </c>
      <c r="P138" s="50">
        <v>11711.746903702315</v>
      </c>
      <c r="Q138" s="50">
        <v>3415.9463266999533</v>
      </c>
      <c r="R138" s="50">
        <v>12272.546189713737</v>
      </c>
      <c r="S138" s="65">
        <f t="shared" si="99"/>
        <v>-3.5399675878069274</v>
      </c>
      <c r="T138" s="65">
        <f t="shared" si="99"/>
        <v>-4.5695430870038791</v>
      </c>
    </row>
    <row r="139" spans="1:20" x14ac:dyDescent="0.35">
      <c r="A139" s="47" t="s">
        <v>38</v>
      </c>
      <c r="B139" s="48">
        <f t="shared" ref="B139:G139" si="104">SUM(B140:B142)</f>
        <v>53166.486803156178</v>
      </c>
      <c r="C139" s="48">
        <f t="shared" si="104"/>
        <v>190011.27731999999</v>
      </c>
      <c r="D139" s="48">
        <f t="shared" si="104"/>
        <v>109031.68783768584</v>
      </c>
      <c r="E139" s="48">
        <f t="shared" si="104"/>
        <v>389185.49750620598</v>
      </c>
      <c r="F139" s="48">
        <f t="shared" si="104"/>
        <v>84661.070949197761</v>
      </c>
      <c r="G139" s="48">
        <f t="shared" si="104"/>
        <v>303114.13593773003</v>
      </c>
      <c r="H139" s="65">
        <f t="shared" si="75"/>
        <v>-51.237582525270554</v>
      </c>
      <c r="I139" s="65">
        <f t="shared" si="76"/>
        <v>-51.177194798485509</v>
      </c>
      <c r="J139" s="65">
        <f t="shared" si="77"/>
        <v>-37.200786374342485</v>
      </c>
      <c r="K139" s="65">
        <f t="shared" si="78"/>
        <v>-37.313620583160535</v>
      </c>
      <c r="L139" s="48"/>
      <c r="M139" s="48"/>
      <c r="N139" s="47" t="s">
        <v>38</v>
      </c>
      <c r="O139" s="48">
        <f t="shared" ref="O139:R139" si="105">SUM(O140:O142)</f>
        <v>647273.07269537845</v>
      </c>
      <c r="P139" s="48">
        <f t="shared" si="105"/>
        <v>2300651.1811971739</v>
      </c>
      <c r="Q139" s="48">
        <f t="shared" si="105"/>
        <v>459105.07104599266</v>
      </c>
      <c r="R139" s="48">
        <f t="shared" si="105"/>
        <v>1649436.9792358452</v>
      </c>
      <c r="S139" s="65">
        <f t="shared" ref="S139" si="106">IFERROR(O139/Q139*100-100,"0.00")</f>
        <v>40.985825144705359</v>
      </c>
      <c r="T139" s="65">
        <f t="shared" ref="T139" si="107">IFERROR(P139/R139*100-100,"0.00")</f>
        <v>39.480999283951093</v>
      </c>
    </row>
    <row r="140" spans="1:20" x14ac:dyDescent="0.35">
      <c r="A140" s="49" t="s">
        <v>93</v>
      </c>
      <c r="B140" s="50">
        <v>1023.7251227235536</v>
      </c>
      <c r="C140" s="50">
        <v>3658.6829389999998</v>
      </c>
      <c r="D140" s="50">
        <v>632.41539200125248</v>
      </c>
      <c r="E140" s="50">
        <v>2257.3886899100003</v>
      </c>
      <c r="F140" s="50">
        <v>261.62411127771747</v>
      </c>
      <c r="G140" s="50">
        <v>936.69930632000001</v>
      </c>
      <c r="H140" s="65">
        <f t="shared" si="75"/>
        <v>61.875428029039199</v>
      </c>
      <c r="I140" s="65">
        <f t="shared" si="76"/>
        <v>62.075895717625286</v>
      </c>
      <c r="J140" s="65">
        <f t="shared" si="77"/>
        <v>291.29616827894569</v>
      </c>
      <c r="K140" s="65">
        <f t="shared" si="78"/>
        <v>290.59310862242722</v>
      </c>
      <c r="N140" s="49" t="s">
        <v>93</v>
      </c>
      <c r="O140" s="50">
        <v>3585.1019772575664</v>
      </c>
      <c r="P140" s="50">
        <v>12742.796582504641</v>
      </c>
      <c r="Q140" s="50">
        <v>2023.3138169307583</v>
      </c>
      <c r="R140" s="50">
        <v>7269.2044604100829</v>
      </c>
      <c r="S140" s="65">
        <f t="shared" ref="S140:S149" si="108">IFERROR(O140/Q140*100-100,"0.00")</f>
        <v>77.189615731283055</v>
      </c>
      <c r="T140" s="65">
        <f t="shared" ref="T140:T149" si="109">IFERROR(P140/R140*100-100,"0.00")</f>
        <v>75.298365204956326</v>
      </c>
    </row>
    <row r="141" spans="1:20" ht="31" x14ac:dyDescent="0.35">
      <c r="A141" s="49" t="s">
        <v>94</v>
      </c>
      <c r="B141" s="50">
        <v>8953.8803138328149</v>
      </c>
      <c r="C141" s="50">
        <v>32000.200459</v>
      </c>
      <c r="D141" s="50">
        <v>13211.200650975275</v>
      </c>
      <c r="E141" s="50">
        <v>47157.003619520001</v>
      </c>
      <c r="F141" s="50">
        <v>11995.306921449972</v>
      </c>
      <c r="G141" s="50">
        <v>42947.095424589999</v>
      </c>
      <c r="H141" s="65">
        <f t="shared" si="75"/>
        <v>-32.225082712888607</v>
      </c>
      <c r="I141" s="65">
        <f t="shared" si="76"/>
        <v>-32.141149770266679</v>
      </c>
      <c r="J141" s="65">
        <f t="shared" si="77"/>
        <v>-25.355137867948059</v>
      </c>
      <c r="K141" s="65">
        <f t="shared" si="78"/>
        <v>-25.489255693231797</v>
      </c>
      <c r="N141" s="49" t="s">
        <v>94</v>
      </c>
      <c r="O141" s="50">
        <v>123180.12440977177</v>
      </c>
      <c r="P141" s="50">
        <v>437828.34583747358</v>
      </c>
      <c r="Q141" s="50">
        <v>120563.19024062857</v>
      </c>
      <c r="R141" s="50">
        <v>433150.04964869405</v>
      </c>
      <c r="S141" s="65">
        <f t="shared" si="108"/>
        <v>2.1705913421170635</v>
      </c>
      <c r="T141" s="65">
        <f t="shared" si="109"/>
        <v>1.0800636390492855</v>
      </c>
    </row>
    <row r="142" spans="1:20" x14ac:dyDescent="0.35">
      <c r="A142" s="51" t="s">
        <v>39</v>
      </c>
      <c r="B142" s="52">
        <f t="shared" ref="B142:G142" si="110">SUM(B143:B144)</f>
        <v>43188.88136659981</v>
      </c>
      <c r="C142" s="52">
        <f t="shared" si="110"/>
        <v>154352.39392199999</v>
      </c>
      <c r="D142" s="52">
        <f t="shared" si="110"/>
        <v>95188.071794709307</v>
      </c>
      <c r="E142" s="52">
        <f t="shared" si="110"/>
        <v>339771.10519677598</v>
      </c>
      <c r="F142" s="52">
        <f t="shared" si="110"/>
        <v>72404.139916470071</v>
      </c>
      <c r="G142" s="52">
        <f t="shared" si="110"/>
        <v>259230.34120682001</v>
      </c>
      <c r="H142" s="65">
        <f t="shared" si="75"/>
        <v>-54.627843014044217</v>
      </c>
      <c r="I142" s="65">
        <f t="shared" si="76"/>
        <v>-54.571653810111982</v>
      </c>
      <c r="J142" s="65">
        <f t="shared" si="77"/>
        <v>-40.350259782900267</v>
      </c>
      <c r="K142" s="65">
        <f t="shared" si="78"/>
        <v>-40.457435189326837</v>
      </c>
      <c r="L142" s="52"/>
      <c r="M142" s="52"/>
      <c r="N142" s="51" t="s">
        <v>39</v>
      </c>
      <c r="O142" s="52">
        <f t="shared" ref="O142:R142" si="111">SUM(O143:O144)</f>
        <v>520507.84630834905</v>
      </c>
      <c r="P142" s="52">
        <f t="shared" si="111"/>
        <v>1850080.0387771958</v>
      </c>
      <c r="Q142" s="52">
        <f t="shared" si="111"/>
        <v>336518.5669884333</v>
      </c>
      <c r="R142" s="52">
        <f t="shared" si="111"/>
        <v>1209017.725126741</v>
      </c>
      <c r="S142" s="65">
        <f t="shared" si="108"/>
        <v>54.674332226738557</v>
      </c>
      <c r="T142" s="65">
        <f t="shared" si="109"/>
        <v>53.023400759757465</v>
      </c>
    </row>
    <row r="143" spans="1:20" x14ac:dyDescent="0.35">
      <c r="A143" s="53" t="s">
        <v>40</v>
      </c>
      <c r="B143" s="50">
        <v>14005.902627552385</v>
      </c>
      <c r="C143" s="50">
        <v>50055.58215899999</v>
      </c>
      <c r="D143" s="50">
        <v>54538.410491304996</v>
      </c>
      <c r="E143" s="50">
        <v>194673.29948935995</v>
      </c>
      <c r="F143" s="50">
        <v>50357.386168132653</v>
      </c>
      <c r="G143" s="50">
        <v>180295.80095432003</v>
      </c>
      <c r="H143" s="65">
        <f t="shared" si="75"/>
        <v>-74.319195404887466</v>
      </c>
      <c r="I143" s="65">
        <f t="shared" si="76"/>
        <v>-74.287392112683733</v>
      </c>
      <c r="J143" s="65">
        <f t="shared" si="77"/>
        <v>-72.186994414702866</v>
      </c>
      <c r="K143" s="65">
        <f t="shared" si="78"/>
        <v>-72.23696730924857</v>
      </c>
      <c r="N143" s="53" t="s">
        <v>40</v>
      </c>
      <c r="O143" s="50">
        <v>219871.69651730428</v>
      </c>
      <c r="P143" s="50">
        <v>781506.445491247</v>
      </c>
      <c r="Q143" s="50">
        <v>104086.82423313094</v>
      </c>
      <c r="R143" s="50">
        <v>373955.04377722001</v>
      </c>
      <c r="S143" s="65">
        <f t="shared" si="108"/>
        <v>111.23874048154394</v>
      </c>
      <c r="T143" s="65">
        <f t="shared" si="109"/>
        <v>108.98406332415234</v>
      </c>
    </row>
    <row r="144" spans="1:20" x14ac:dyDescent="0.35">
      <c r="A144" s="53" t="s">
        <v>41</v>
      </c>
      <c r="B144" s="50">
        <v>29182.978739047423</v>
      </c>
      <c r="C144" s="50">
        <v>104296.81176300001</v>
      </c>
      <c r="D144" s="50">
        <v>40649.661303404304</v>
      </c>
      <c r="E144" s="50">
        <v>145097.80570741603</v>
      </c>
      <c r="F144" s="50">
        <v>22046.753748337422</v>
      </c>
      <c r="G144" s="50">
        <v>78934.540252499981</v>
      </c>
      <c r="H144" s="65">
        <f t="shared" si="75"/>
        <v>-28.208556225772469</v>
      </c>
      <c r="I144" s="65">
        <f t="shared" si="76"/>
        <v>-28.119649188003308</v>
      </c>
      <c r="J144" s="65">
        <f t="shared" si="77"/>
        <v>32.368597536715157</v>
      </c>
      <c r="K144" s="65">
        <f t="shared" si="78"/>
        <v>32.130764845617449</v>
      </c>
      <c r="N144" s="53" t="s">
        <v>41</v>
      </c>
      <c r="O144" s="50">
        <v>300636.14979104477</v>
      </c>
      <c r="P144" s="50">
        <v>1068573.593285949</v>
      </c>
      <c r="Q144" s="50">
        <v>232431.74275530237</v>
      </c>
      <c r="R144" s="50">
        <v>835062.68134952104</v>
      </c>
      <c r="S144" s="65">
        <f t="shared" si="108"/>
        <v>29.343843584886798</v>
      </c>
      <c r="T144" s="65">
        <f t="shared" si="109"/>
        <v>27.963279541968959</v>
      </c>
    </row>
    <row r="145" spans="1:20" ht="18" x14ac:dyDescent="0.4">
      <c r="A145" s="43" t="s">
        <v>42</v>
      </c>
      <c r="B145" s="44">
        <f t="shared" ref="B145:G145" si="112">SUM(B146:B147)</f>
        <v>529.32462568524306</v>
      </c>
      <c r="C145" s="44">
        <f t="shared" si="112"/>
        <v>1891.749</v>
      </c>
      <c r="D145" s="44">
        <f t="shared" si="112"/>
        <v>1170.96187820623</v>
      </c>
      <c r="E145" s="44">
        <f t="shared" si="112"/>
        <v>4179.7150000000001</v>
      </c>
      <c r="F145" s="44">
        <f t="shared" si="112"/>
        <v>876.39226428478491</v>
      </c>
      <c r="G145" s="44">
        <f t="shared" si="112"/>
        <v>3137.7689999999998</v>
      </c>
      <c r="H145" s="65">
        <f t="shared" si="75"/>
        <v>-54.795742240891443</v>
      </c>
      <c r="I145" s="65">
        <f t="shared" si="76"/>
        <v>-54.739760964563374</v>
      </c>
      <c r="J145" s="65">
        <f t="shared" si="77"/>
        <v>-39.601860119427265</v>
      </c>
      <c r="K145" s="65">
        <f t="shared" si="78"/>
        <v>-39.710380209633023</v>
      </c>
      <c r="L145" s="44"/>
      <c r="M145" s="44"/>
      <c r="N145" s="43" t="s">
        <v>42</v>
      </c>
      <c r="O145" s="44">
        <f t="shared" ref="O145:R145" si="113">SUM(O146:O147)</f>
        <v>10938.673602791499</v>
      </c>
      <c r="P145" s="44">
        <f t="shared" si="113"/>
        <v>38880.147199999999</v>
      </c>
      <c r="Q145" s="44">
        <f t="shared" si="113"/>
        <v>8911.8493258136805</v>
      </c>
      <c r="R145" s="44">
        <f t="shared" si="113"/>
        <v>32017.798883999996</v>
      </c>
      <c r="S145" s="65">
        <f t="shared" si="108"/>
        <v>22.743026759967847</v>
      </c>
      <c r="T145" s="65">
        <f t="shared" si="109"/>
        <v>21.432917174794525</v>
      </c>
    </row>
    <row r="146" spans="1:20" x14ac:dyDescent="0.35">
      <c r="A146" s="71" t="s">
        <v>43</v>
      </c>
      <c r="B146" s="46">
        <v>529.32462568524306</v>
      </c>
      <c r="C146" s="46">
        <v>1891.749</v>
      </c>
      <c r="D146" s="46">
        <v>1170.96187820623</v>
      </c>
      <c r="E146" s="46">
        <v>4179.7150000000001</v>
      </c>
      <c r="F146" s="46">
        <v>876.39226428478491</v>
      </c>
      <c r="G146" s="46">
        <v>3137.7689999999998</v>
      </c>
      <c r="H146" s="65">
        <f t="shared" si="75"/>
        <v>-54.795742240891443</v>
      </c>
      <c r="I146" s="65">
        <f t="shared" si="76"/>
        <v>-54.739760964563374</v>
      </c>
      <c r="J146" s="65">
        <f t="shared" si="77"/>
        <v>-39.601860119427265</v>
      </c>
      <c r="K146" s="65">
        <f t="shared" si="78"/>
        <v>-39.710380209633023</v>
      </c>
      <c r="N146" s="71" t="s">
        <v>43</v>
      </c>
      <c r="O146" s="46">
        <v>10938.673602791499</v>
      </c>
      <c r="P146" s="46">
        <v>38880.147199999999</v>
      </c>
      <c r="Q146" s="46">
        <v>8911.8493258136805</v>
      </c>
      <c r="R146" s="46">
        <v>32017.798883999996</v>
      </c>
      <c r="S146" s="65">
        <f t="shared" si="108"/>
        <v>22.743026759967847</v>
      </c>
      <c r="T146" s="65">
        <f t="shared" si="109"/>
        <v>21.432917174794525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08"/>
        <v>0.00</v>
      </c>
      <c r="T147" s="65" t="str">
        <f t="shared" si="109"/>
        <v>0.00</v>
      </c>
    </row>
    <row r="148" spans="1:20" ht="18" x14ac:dyDescent="0.4">
      <c r="A148" s="43" t="s">
        <v>45</v>
      </c>
      <c r="B148" s="44">
        <f t="shared" ref="B148:G148" si="114">B149+B153+B154+B155</f>
        <v>3824.3487386957763</v>
      </c>
      <c r="C148" s="44">
        <f t="shared" si="114"/>
        <v>13667.809036303999</v>
      </c>
      <c r="D148" s="44">
        <f t="shared" si="114"/>
        <v>3440.5777125923096</v>
      </c>
      <c r="E148" s="44">
        <f t="shared" si="114"/>
        <v>12281.043936304</v>
      </c>
      <c r="F148" s="44">
        <f t="shared" si="114"/>
        <v>4462.4841706998959</v>
      </c>
      <c r="G148" s="44">
        <f t="shared" si="114"/>
        <v>15977.142958056498</v>
      </c>
      <c r="H148" s="65">
        <f t="shared" si="75"/>
        <v>11.15426123638737</v>
      </c>
      <c r="I148" s="65">
        <f t="shared" si="76"/>
        <v>11.291915469014668</v>
      </c>
      <c r="J148" s="65">
        <f t="shared" si="77"/>
        <v>-14.300004383075148</v>
      </c>
      <c r="K148" s="65">
        <f t="shared" si="78"/>
        <v>-14.453985470462442</v>
      </c>
      <c r="L148" s="44"/>
      <c r="M148" s="44"/>
      <c r="N148" s="43" t="s">
        <v>45</v>
      </c>
      <c r="O148" s="44">
        <f t="shared" ref="O148:R148" si="115">O149+O153+O154+O155</f>
        <v>65117.837241447145</v>
      </c>
      <c r="P148" s="44">
        <f t="shared" si="115"/>
        <v>231453.20806052809</v>
      </c>
      <c r="Q148" s="44">
        <f t="shared" si="115"/>
        <v>67181.468200944655</v>
      </c>
      <c r="R148" s="44">
        <f t="shared" si="115"/>
        <v>241364.35199360747</v>
      </c>
      <c r="S148" s="65">
        <f t="shared" si="108"/>
        <v>-3.0717264965467024</v>
      </c>
      <c r="T148" s="65">
        <f t="shared" si="109"/>
        <v>-4.1062998123856573</v>
      </c>
    </row>
    <row r="149" spans="1:20" x14ac:dyDescent="0.35">
      <c r="A149" s="47" t="s">
        <v>46</v>
      </c>
      <c r="B149" s="48">
        <f t="shared" ref="B149:G149" si="116">SUM(B150:B152)</f>
        <v>944.28589807144351</v>
      </c>
      <c r="C149" s="48">
        <f t="shared" si="116"/>
        <v>3374.775736304</v>
      </c>
      <c r="D149" s="48">
        <f t="shared" si="116"/>
        <v>506.22249224197077</v>
      </c>
      <c r="E149" s="48">
        <f t="shared" si="116"/>
        <v>1806.9467363039998</v>
      </c>
      <c r="F149" s="48">
        <f t="shared" si="116"/>
        <v>1499.2339907451715</v>
      </c>
      <c r="G149" s="48">
        <f t="shared" si="116"/>
        <v>5367.7447093232586</v>
      </c>
      <c r="H149" s="65">
        <f t="shared" si="75"/>
        <v>86.535745160071144</v>
      </c>
      <c r="I149" s="65">
        <f t="shared" si="76"/>
        <v>86.76675236188197</v>
      </c>
      <c r="J149" s="65">
        <f t="shared" si="77"/>
        <v>-37.015442292493617</v>
      </c>
      <c r="K149" s="65">
        <f t="shared" si="78"/>
        <v>-37.128609517469457</v>
      </c>
      <c r="L149" s="48"/>
      <c r="M149" s="48"/>
      <c r="N149" s="47" t="s">
        <v>46</v>
      </c>
      <c r="O149" s="48">
        <f t="shared" ref="O149:R149" si="117">SUM(O150:O152)</f>
        <v>11570.121345906617</v>
      </c>
      <c r="P149" s="48">
        <f t="shared" si="117"/>
        <v>41124.549226508803</v>
      </c>
      <c r="Q149" s="48">
        <f t="shared" si="117"/>
        <v>15197.079918754152</v>
      </c>
      <c r="R149" s="48">
        <f t="shared" si="117"/>
        <v>54598.886344874256</v>
      </c>
      <c r="S149" s="65">
        <f t="shared" si="108"/>
        <v>-23.866154499665697</v>
      </c>
      <c r="T149" s="65">
        <f t="shared" si="109"/>
        <v>-24.678776474037775</v>
      </c>
    </row>
    <row r="150" spans="1:20" x14ac:dyDescent="0.35">
      <c r="A150" s="49" t="s">
        <v>47</v>
      </c>
      <c r="B150" s="50">
        <v>0</v>
      </c>
      <c r="C150" s="50">
        <v>0</v>
      </c>
      <c r="D150" s="50">
        <v>107.11448592387619</v>
      </c>
      <c r="E150" s="50">
        <v>382.34209999999996</v>
      </c>
      <c r="F150" s="50">
        <v>0</v>
      </c>
      <c r="G150" s="50">
        <v>0</v>
      </c>
      <c r="H150" s="65">
        <f t="shared" si="75"/>
        <v>-100</v>
      </c>
      <c r="I150" s="65">
        <f t="shared" si="76"/>
        <v>-100</v>
      </c>
      <c r="J150" s="65" t="str">
        <f t="shared" si="77"/>
        <v>0.00</v>
      </c>
      <c r="K150" s="65" t="str">
        <f t="shared" si="78"/>
        <v>0.00</v>
      </c>
      <c r="N150" s="49" t="s">
        <v>47</v>
      </c>
      <c r="O150" s="50">
        <v>1127.7032617904244</v>
      </c>
      <c r="P150" s="50">
        <v>4008.2802000000001</v>
      </c>
      <c r="Q150" s="50">
        <v>396.76410311392272</v>
      </c>
      <c r="R150" s="50">
        <v>1425.4632000000001</v>
      </c>
      <c r="S150" s="65">
        <f t="shared" ref="S150" si="118">IFERROR(O150/Q150*100-100,"0.00")</f>
        <v>184.22512342721376</v>
      </c>
      <c r="T150" s="65">
        <f t="shared" ref="T150" si="119">IFERROR(P150/R150*100-100,"0.00")</f>
        <v>181.19141904189456</v>
      </c>
    </row>
    <row r="151" spans="1:20" x14ac:dyDescent="0.35">
      <c r="A151" s="49" t="s">
        <v>48</v>
      </c>
      <c r="B151" s="50">
        <v>159.04494312277936</v>
      </c>
      <c r="C151" s="50">
        <v>568.409436304</v>
      </c>
      <c r="D151" s="50">
        <v>136.82962375860026</v>
      </c>
      <c r="E151" s="50">
        <v>488.409436304</v>
      </c>
      <c r="F151" s="50">
        <v>187.16897424370845</v>
      </c>
      <c r="G151" s="50">
        <v>670.1257291710474</v>
      </c>
      <c r="H151" s="65">
        <f t="shared" si="75"/>
        <v>16.235752722211785</v>
      </c>
      <c r="I151" s="65">
        <f t="shared" si="76"/>
        <v>16.379699910262531</v>
      </c>
      <c r="J151" s="65">
        <f t="shared" si="77"/>
        <v>-15.026011247093464</v>
      </c>
      <c r="K151" s="65">
        <f t="shared" si="78"/>
        <v>-15.178687884864758</v>
      </c>
      <c r="N151" s="49" t="s">
        <v>48</v>
      </c>
      <c r="O151" s="50">
        <v>2557.2890681142931</v>
      </c>
      <c r="P151" s="50">
        <v>9089.5641475088014</v>
      </c>
      <c r="Q151" s="50">
        <v>2788.7826185688214</v>
      </c>
      <c r="R151" s="50">
        <v>10019.321214722047</v>
      </c>
      <c r="S151" s="65">
        <f t="shared" ref="S151:T155" si="120">IFERROR(O151/Q151*100-100,"0.00")</f>
        <v>-8.3008818583833772</v>
      </c>
      <c r="T151" s="65">
        <f t="shared" si="120"/>
        <v>-9.2796412779649415</v>
      </c>
    </row>
    <row r="152" spans="1:20" x14ac:dyDescent="0.35">
      <c r="A152" s="49" t="s">
        <v>49</v>
      </c>
      <c r="B152" s="50">
        <v>785.24095494866413</v>
      </c>
      <c r="C152" s="50">
        <v>2806.3663000000001</v>
      </c>
      <c r="D152" s="50">
        <v>262.27838255949433</v>
      </c>
      <c r="E152" s="50">
        <v>936.19519999999989</v>
      </c>
      <c r="F152" s="50">
        <v>1312.0650165014631</v>
      </c>
      <c r="G152" s="50">
        <v>4697.6189801522114</v>
      </c>
      <c r="H152" s="65">
        <f t="shared" si="75"/>
        <v>199.39217532369173</v>
      </c>
      <c r="I152" s="65">
        <f t="shared" si="76"/>
        <v>199.76294473631145</v>
      </c>
      <c r="J152" s="65">
        <f t="shared" si="77"/>
        <v>-40.152283227361821</v>
      </c>
      <c r="K152" s="65">
        <f t="shared" si="78"/>
        <v>-40.259814347287303</v>
      </c>
      <c r="N152" s="49" t="s">
        <v>49</v>
      </c>
      <c r="O152" s="50">
        <v>7885.1290160018998</v>
      </c>
      <c r="P152" s="50">
        <v>28026.704879000001</v>
      </c>
      <c r="Q152" s="50">
        <v>12011.533197071409</v>
      </c>
      <c r="R152" s="50">
        <v>43154.10193015221</v>
      </c>
      <c r="S152" s="65">
        <f t="shared" si="120"/>
        <v>-34.3536841914202</v>
      </c>
      <c r="T152" s="65">
        <f t="shared" si="120"/>
        <v>-35.054366501791435</v>
      </c>
    </row>
    <row r="153" spans="1:20" x14ac:dyDescent="0.35">
      <c r="A153" s="47" t="s">
        <v>50</v>
      </c>
      <c r="B153" s="48">
        <v>2846.0667929264455</v>
      </c>
      <c r="C153" s="48">
        <v>10171.535099999999</v>
      </c>
      <c r="D153" s="48">
        <v>2881.1451016098345</v>
      </c>
      <c r="E153" s="48">
        <v>10284.165199999999</v>
      </c>
      <c r="F153" s="48">
        <v>2958.3443401921318</v>
      </c>
      <c r="G153" s="48">
        <v>10591.833748733239</v>
      </c>
      <c r="H153" s="65">
        <f t="shared" si="75"/>
        <v>-1.2175127404652102</v>
      </c>
      <c r="I153" s="65">
        <f t="shared" si="76"/>
        <v>-1.0951798012735168</v>
      </c>
      <c r="J153" s="65">
        <f t="shared" si="77"/>
        <v>-3.7952832515228465</v>
      </c>
      <c r="K153" s="65">
        <f t="shared" si="78"/>
        <v>-3.9681386500567584</v>
      </c>
      <c r="N153" s="47" t="s">
        <v>50</v>
      </c>
      <c r="O153" s="48">
        <v>53124.647067840975</v>
      </c>
      <c r="P153" s="48">
        <v>188824.9136</v>
      </c>
      <c r="Q153" s="48">
        <v>51932.215865356608</v>
      </c>
      <c r="R153" s="48">
        <v>186578.02464873323</v>
      </c>
      <c r="S153" s="65">
        <f t="shared" si="120"/>
        <v>2.2961300276035814</v>
      </c>
      <c r="T153" s="65">
        <f t="shared" si="120"/>
        <v>1.2042623752164445</v>
      </c>
    </row>
    <row r="154" spans="1:20" x14ac:dyDescent="0.35">
      <c r="A154" s="47" t="s">
        <v>51</v>
      </c>
      <c r="B154" s="48">
        <v>33.996047697887398</v>
      </c>
      <c r="C154" s="48">
        <v>121.4982</v>
      </c>
      <c r="D154" s="48">
        <v>53.210118740503994</v>
      </c>
      <c r="E154" s="48">
        <v>189.93199999999999</v>
      </c>
      <c r="F154" s="48">
        <v>4.9058397625924988</v>
      </c>
      <c r="G154" s="48">
        <v>17.564499999999999</v>
      </c>
      <c r="H154" s="65">
        <f t="shared" si="75"/>
        <v>-36.109806738677094</v>
      </c>
      <c r="I154" s="65">
        <f t="shared" si="76"/>
        <v>-36.03068466609102</v>
      </c>
      <c r="J154" s="65">
        <f t="shared" si="77"/>
        <v>592.97101705421653</v>
      </c>
      <c r="K154" s="65">
        <f t="shared" si="78"/>
        <v>591.7259244498847</v>
      </c>
      <c r="N154" s="47" t="s">
        <v>51</v>
      </c>
      <c r="O154" s="48">
        <v>423.0688276995586</v>
      </c>
      <c r="P154" s="48">
        <v>1503.7452340192847</v>
      </c>
      <c r="Q154" s="48">
        <v>52.17241683389426</v>
      </c>
      <c r="R154" s="48">
        <v>187.441</v>
      </c>
      <c r="S154" s="65">
        <f t="shared" si="120"/>
        <v>710.90517436928144</v>
      </c>
      <c r="T154" s="65">
        <f t="shared" si="120"/>
        <v>702.24989944531058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20"/>
        <v>0.00</v>
      </c>
      <c r="T155" s="66" t="str">
        <f t="shared" si="120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3" t="s">
        <v>90</v>
      </c>
      <c r="C157" s="93"/>
      <c r="D157" s="93"/>
      <c r="E157" s="93"/>
      <c r="F157" s="93"/>
      <c r="G157" s="93"/>
      <c r="H157" s="26"/>
      <c r="I157" s="27" t="s">
        <v>9</v>
      </c>
      <c r="J157" s="28"/>
      <c r="K157" s="28"/>
      <c r="N157" s="25"/>
      <c r="O157" s="93" t="s">
        <v>90</v>
      </c>
      <c r="P157" s="93"/>
      <c r="Q157" s="93"/>
      <c r="R157" s="93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77"/>
      <c r="C159" s="78"/>
      <c r="D159" s="89"/>
      <c r="E159" s="89"/>
      <c r="F159" s="77"/>
      <c r="G159" s="78"/>
      <c r="H159" s="77" t="s">
        <v>110</v>
      </c>
      <c r="I159" s="90"/>
      <c r="J159" s="90"/>
      <c r="K159" s="90"/>
      <c r="N159" s="32"/>
      <c r="O159" s="77"/>
      <c r="P159" s="78"/>
      <c r="Q159" s="89"/>
      <c r="R159" s="89"/>
      <c r="S159" s="77" t="s">
        <v>111</v>
      </c>
      <c r="T159" s="90"/>
    </row>
    <row r="160" spans="1:20" x14ac:dyDescent="0.35">
      <c r="A160" s="33"/>
      <c r="B160" s="89" t="s">
        <v>112</v>
      </c>
      <c r="C160" s="89"/>
      <c r="D160" s="79" t="s">
        <v>117</v>
      </c>
      <c r="E160" s="80"/>
      <c r="F160" s="89" t="s">
        <v>113</v>
      </c>
      <c r="G160" s="89"/>
      <c r="H160" s="91" t="s">
        <v>3</v>
      </c>
      <c r="I160" s="92"/>
      <c r="J160" s="92"/>
      <c r="K160" s="92"/>
      <c r="N160" s="33"/>
      <c r="O160" s="79" t="s">
        <v>114</v>
      </c>
      <c r="P160" s="80"/>
      <c r="Q160" s="79" t="s">
        <v>115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4" t="s">
        <v>113</v>
      </c>
      <c r="K161" s="95"/>
      <c r="N161" s="34" t="s">
        <v>0</v>
      </c>
      <c r="O161" s="81"/>
      <c r="P161" s="82"/>
      <c r="Q161" s="81"/>
      <c r="R161" s="82"/>
      <c r="S161" s="94" t="s">
        <v>116</v>
      </c>
      <c r="T161" s="95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1">SUM(B164:B165)</f>
        <v>17914.566490176414</v>
      </c>
      <c r="C163" s="44">
        <f t="shared" si="121"/>
        <v>64024.724334999999</v>
      </c>
      <c r="D163" s="44">
        <f t="shared" si="121"/>
        <v>14050.587978943395</v>
      </c>
      <c r="E163" s="44">
        <f t="shared" si="121"/>
        <v>50153.172726999997</v>
      </c>
      <c r="F163" s="44">
        <f t="shared" si="121"/>
        <v>20934.49312997044</v>
      </c>
      <c r="G163" s="44">
        <f t="shared" si="121"/>
        <v>74952.285923634001</v>
      </c>
      <c r="H163" s="65">
        <f t="shared" ref="H163:H204" si="122">IFERROR(B163/D163*100-100,"0.00")</f>
        <v>27.500475546103019</v>
      </c>
      <c r="I163" s="65">
        <f t="shared" ref="I163:I204" si="123">IFERROR(C163/E163*100-100,"0.00")</f>
        <v>27.658373047518566</v>
      </c>
      <c r="J163" s="65">
        <f t="shared" ref="J163:J204" si="124">IFERROR(B163/F163*100-100,"0.00")</f>
        <v>-14.425601905166786</v>
      </c>
      <c r="K163" s="65">
        <f t="shared" ref="K163:K204" si="125">IFERROR(C163/G163*100-100,"0.00")</f>
        <v>-14.579357325762786</v>
      </c>
      <c r="L163" s="44"/>
      <c r="M163" s="44"/>
      <c r="N163" s="57" t="s">
        <v>53</v>
      </c>
      <c r="O163" s="44">
        <f t="shared" ref="O163:R163" si="126">SUM(O164:O165)</f>
        <v>139246.56997415493</v>
      </c>
      <c r="P163" s="44">
        <f t="shared" si="126"/>
        <v>494934.51713456685</v>
      </c>
      <c r="Q163" s="44">
        <f t="shared" si="126"/>
        <v>123619.74104981487</v>
      </c>
      <c r="R163" s="44">
        <f t="shared" si="126"/>
        <v>444131.38758534269</v>
      </c>
      <c r="S163" s="65">
        <f t="shared" ref="S163:S176" si="127">IFERROR(O163/Q163*100-100,"0.00")</f>
        <v>12.641046479819877</v>
      </c>
      <c r="T163" s="65">
        <f t="shared" ref="T163:T176" si="128">IFERROR(P163/R163*100-100,"0.00")</f>
        <v>11.438761359657803</v>
      </c>
    </row>
    <row r="164" spans="1:20" ht="31" x14ac:dyDescent="0.35">
      <c r="A164" s="45" t="s">
        <v>54</v>
      </c>
      <c r="B164" s="50">
        <v>17914.566490176414</v>
      </c>
      <c r="C164" s="46">
        <v>64024.724334999999</v>
      </c>
      <c r="D164" s="46">
        <v>14050.587978943395</v>
      </c>
      <c r="E164" s="46">
        <v>50153.172726999997</v>
      </c>
      <c r="F164" s="46">
        <v>20934.49312997044</v>
      </c>
      <c r="G164" s="46">
        <v>74952.285923634001</v>
      </c>
      <c r="H164" s="65">
        <f t="shared" si="122"/>
        <v>27.500475546103019</v>
      </c>
      <c r="I164" s="65">
        <f t="shared" si="123"/>
        <v>27.658373047518566</v>
      </c>
      <c r="J164" s="65">
        <f t="shared" si="124"/>
        <v>-14.425601905166786</v>
      </c>
      <c r="K164" s="65">
        <f t="shared" si="125"/>
        <v>-14.579357325762786</v>
      </c>
      <c r="N164" s="45" t="s">
        <v>54</v>
      </c>
      <c r="O164" s="50">
        <v>139246.56997415493</v>
      </c>
      <c r="P164" s="46">
        <v>494934.51713456685</v>
      </c>
      <c r="Q164" s="46">
        <v>123619.74104981487</v>
      </c>
      <c r="R164" s="46">
        <v>444131.38758534269</v>
      </c>
      <c r="S164" s="65">
        <f t="shared" si="127"/>
        <v>12.641046479819877</v>
      </c>
      <c r="T164" s="65">
        <f t="shared" si="128"/>
        <v>11.438761359657803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122"/>
        <v>0.00</v>
      </c>
      <c r="I165" s="65" t="str">
        <f t="shared" si="123"/>
        <v>0.00</v>
      </c>
      <c r="J165" s="65" t="str">
        <f t="shared" si="124"/>
        <v>0.00</v>
      </c>
      <c r="K165" s="65" t="str">
        <f t="shared" si="125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127"/>
        <v>0.00</v>
      </c>
      <c r="T165" s="65" t="str">
        <f t="shared" si="128"/>
        <v>0.00</v>
      </c>
    </row>
    <row r="166" spans="1:20" ht="35.5" x14ac:dyDescent="0.4">
      <c r="A166" s="43" t="s">
        <v>56</v>
      </c>
      <c r="B166" s="44">
        <v>4918.8234897599041</v>
      </c>
      <c r="C166" s="44">
        <v>17579.343499999999</v>
      </c>
      <c r="D166" s="44">
        <v>10428.026995507436</v>
      </c>
      <c r="E166" s="44">
        <v>37222.544700000006</v>
      </c>
      <c r="F166" s="44">
        <v>3118.1029586486975</v>
      </c>
      <c r="G166" s="44">
        <v>11163.8215</v>
      </c>
      <c r="H166" s="65">
        <f t="shared" si="122"/>
        <v>-52.830736898945382</v>
      </c>
      <c r="I166" s="65">
        <f t="shared" si="123"/>
        <v>-52.772322145938624</v>
      </c>
      <c r="J166" s="65">
        <f t="shared" si="124"/>
        <v>57.750515457372529</v>
      </c>
      <c r="K166" s="65">
        <f t="shared" si="125"/>
        <v>57.467077917718399</v>
      </c>
      <c r="N166" s="43" t="s">
        <v>56</v>
      </c>
      <c r="O166" s="44">
        <v>43289.523112846546</v>
      </c>
      <c r="P166" s="44">
        <v>153867.19559999998</v>
      </c>
      <c r="Q166" s="44">
        <v>55983.370921478272</v>
      </c>
      <c r="R166" s="44">
        <v>201132.69933999999</v>
      </c>
      <c r="S166" s="65">
        <f t="shared" si="127"/>
        <v>-22.674318462237636</v>
      </c>
      <c r="T166" s="65">
        <f t="shared" si="128"/>
        <v>-23.499661613998015</v>
      </c>
    </row>
    <row r="167" spans="1:20" ht="35.5" x14ac:dyDescent="0.4">
      <c r="A167" s="43" t="s">
        <v>57</v>
      </c>
      <c r="B167" s="44">
        <f t="shared" ref="B167:G167" si="129">B168+B171+B178</f>
        <v>12344.533817113408</v>
      </c>
      <c r="C167" s="44">
        <f t="shared" si="129"/>
        <v>44118.029600000009</v>
      </c>
      <c r="D167" s="44">
        <f t="shared" si="129"/>
        <v>19761.606522123187</v>
      </c>
      <c r="E167" s="44">
        <f t="shared" si="129"/>
        <v>70538.490399999995</v>
      </c>
      <c r="F167" s="44">
        <f t="shared" si="129"/>
        <v>7549.8096879852537</v>
      </c>
      <c r="G167" s="44">
        <f t="shared" si="129"/>
        <v>27030.771219999999</v>
      </c>
      <c r="H167" s="65">
        <f t="shared" si="122"/>
        <v>-37.532741564843633</v>
      </c>
      <c r="I167" s="65">
        <f t="shared" si="123"/>
        <v>-37.455381664929973</v>
      </c>
      <c r="J167" s="65">
        <f t="shared" si="124"/>
        <v>63.507880692124814</v>
      </c>
      <c r="K167" s="65">
        <f t="shared" si="125"/>
        <v>63.21409863199608</v>
      </c>
      <c r="L167" s="44"/>
      <c r="M167" s="44"/>
      <c r="N167" s="43" t="s">
        <v>57</v>
      </c>
      <c r="O167" s="44">
        <f t="shared" ref="O167:R167" si="130">O168+O171+O178</f>
        <v>118738.03340751356</v>
      </c>
      <c r="P167" s="44">
        <f t="shared" si="130"/>
        <v>422039.48895088356</v>
      </c>
      <c r="Q167" s="44">
        <f t="shared" si="130"/>
        <v>101633.36008246442</v>
      </c>
      <c r="R167" s="44">
        <f t="shared" si="130"/>
        <v>365140.42866500001</v>
      </c>
      <c r="S167" s="65">
        <f t="shared" si="127"/>
        <v>16.829782377725749</v>
      </c>
      <c r="T167" s="65">
        <f t="shared" si="128"/>
        <v>15.582788379230905</v>
      </c>
    </row>
    <row r="168" spans="1:20" x14ac:dyDescent="0.35">
      <c r="A168" s="47" t="s">
        <v>58</v>
      </c>
      <c r="B168" s="48">
        <f t="shared" ref="B168:G168" si="131">SUM(B169:B170)</f>
        <v>994.96534446149019</v>
      </c>
      <c r="C168" s="48">
        <f t="shared" si="131"/>
        <v>3555.8986</v>
      </c>
      <c r="D168" s="48">
        <f t="shared" si="131"/>
        <v>1728.8106030660324</v>
      </c>
      <c r="E168" s="48">
        <f t="shared" si="131"/>
        <v>6170.9400999999998</v>
      </c>
      <c r="F168" s="48">
        <f t="shared" si="131"/>
        <v>473.28741132170472</v>
      </c>
      <c r="G168" s="48">
        <f t="shared" si="131"/>
        <v>1694.5226787772281</v>
      </c>
      <c r="H168" s="65">
        <f t="shared" si="122"/>
        <v>-42.447984603002389</v>
      </c>
      <c r="I168" s="65">
        <f t="shared" si="123"/>
        <v>-42.376711775244743</v>
      </c>
      <c r="J168" s="65">
        <f t="shared" si="124"/>
        <v>110.22434162847162</v>
      </c>
      <c r="K168" s="65">
        <f t="shared" si="125"/>
        <v>109.84662197415651</v>
      </c>
      <c r="L168" s="48"/>
      <c r="M168" s="48"/>
      <c r="N168" s="47" t="s">
        <v>58</v>
      </c>
      <c r="O168" s="48">
        <f t="shared" ref="O168:R168" si="132">SUM(O169:O170)</f>
        <v>10849.479305345452</v>
      </c>
      <c r="P168" s="48">
        <f t="shared" si="132"/>
        <v>38563.117225431793</v>
      </c>
      <c r="Q168" s="48">
        <f t="shared" si="132"/>
        <v>30973.339284819365</v>
      </c>
      <c r="R168" s="48">
        <f t="shared" si="132"/>
        <v>111278.60354581312</v>
      </c>
      <c r="S168" s="65">
        <f t="shared" si="127"/>
        <v>-64.971554388832089</v>
      </c>
      <c r="T168" s="65">
        <f t="shared" si="128"/>
        <v>-65.345433895964135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2"/>
        <v>0.00</v>
      </c>
      <c r="I169" s="65" t="str">
        <f t="shared" si="123"/>
        <v>0.00</v>
      </c>
      <c r="J169" s="65" t="str">
        <f t="shared" si="124"/>
        <v>0.00</v>
      </c>
      <c r="K169" s="65" t="str">
        <f t="shared" si="125"/>
        <v>0.00</v>
      </c>
      <c r="N169" s="49" t="s">
        <v>59</v>
      </c>
      <c r="O169" s="50">
        <v>0</v>
      </c>
      <c r="P169" s="50">
        <v>0</v>
      </c>
      <c r="Q169" s="50">
        <v>417.67020993032145</v>
      </c>
      <c r="R169" s="50">
        <v>1500.573034</v>
      </c>
      <c r="S169" s="65">
        <f t="shared" si="127"/>
        <v>-100</v>
      </c>
      <c r="T169" s="65">
        <f t="shared" si="128"/>
        <v>-100</v>
      </c>
    </row>
    <row r="170" spans="1:20" ht="31" x14ac:dyDescent="0.35">
      <c r="A170" s="49" t="s">
        <v>60</v>
      </c>
      <c r="B170" s="50">
        <v>994.96534446149019</v>
      </c>
      <c r="C170" s="50">
        <v>3555.8986</v>
      </c>
      <c r="D170" s="50">
        <v>1728.8106030660324</v>
      </c>
      <c r="E170" s="50">
        <v>6170.9400999999998</v>
      </c>
      <c r="F170" s="50">
        <v>473.28741132170472</v>
      </c>
      <c r="G170" s="50">
        <v>1694.5226787772281</v>
      </c>
      <c r="H170" s="65">
        <f t="shared" si="122"/>
        <v>-42.447984603002389</v>
      </c>
      <c r="I170" s="65">
        <f t="shared" si="123"/>
        <v>-42.376711775244743</v>
      </c>
      <c r="J170" s="65">
        <f t="shared" si="124"/>
        <v>110.22434162847162</v>
      </c>
      <c r="K170" s="65">
        <f t="shared" si="125"/>
        <v>109.84662197415651</v>
      </c>
      <c r="N170" s="49" t="s">
        <v>60</v>
      </c>
      <c r="O170" s="50">
        <v>10849.479305345452</v>
      </c>
      <c r="P170" s="50">
        <v>38563.117225431793</v>
      </c>
      <c r="Q170" s="50">
        <v>30555.669074889043</v>
      </c>
      <c r="R170" s="50">
        <v>109778.03051181312</v>
      </c>
      <c r="S170" s="65">
        <f t="shared" si="127"/>
        <v>-64.492745098284672</v>
      </c>
      <c r="T170" s="65">
        <f t="shared" si="128"/>
        <v>-64.871735222757479</v>
      </c>
    </row>
    <row r="171" spans="1:20" x14ac:dyDescent="0.35">
      <c r="A171" s="47" t="s">
        <v>61</v>
      </c>
      <c r="B171" s="48">
        <f t="shared" ref="B171:G171" si="133">SUM(B172:B177)</f>
        <v>11260.85020484593</v>
      </c>
      <c r="C171" s="48">
        <f t="shared" si="133"/>
        <v>40245.061500000011</v>
      </c>
      <c r="D171" s="48">
        <f t="shared" si="133"/>
        <v>17969.293688317528</v>
      </c>
      <c r="E171" s="48">
        <f t="shared" si="133"/>
        <v>64140.880899999996</v>
      </c>
      <c r="F171" s="48">
        <f t="shared" si="133"/>
        <v>6966.261071684331</v>
      </c>
      <c r="G171" s="48">
        <f t="shared" si="133"/>
        <v>24941.47760931732</v>
      </c>
      <c r="H171" s="65">
        <f t="shared" si="122"/>
        <v>-37.332816747455098</v>
      </c>
      <c r="I171" s="65">
        <f t="shared" si="123"/>
        <v>-37.255209259216748</v>
      </c>
      <c r="J171" s="65">
        <f t="shared" si="124"/>
        <v>61.648409225111578</v>
      </c>
      <c r="K171" s="65">
        <f t="shared" si="125"/>
        <v>61.357968162101884</v>
      </c>
      <c r="L171" s="48"/>
      <c r="M171" s="48"/>
      <c r="N171" s="47" t="s">
        <v>61</v>
      </c>
      <c r="O171" s="48">
        <f t="shared" ref="O171:R171" si="134">SUM(O172:O177)</f>
        <v>106876.17668646658</v>
      </c>
      <c r="P171" s="48">
        <f t="shared" si="134"/>
        <v>379878.00282134756</v>
      </c>
      <c r="Q171" s="48">
        <f t="shared" si="134"/>
        <v>69679.18733919473</v>
      </c>
      <c r="R171" s="48">
        <f t="shared" si="134"/>
        <v>250337.96298202113</v>
      </c>
      <c r="S171" s="65">
        <f t="shared" si="127"/>
        <v>53.383213507067467</v>
      </c>
      <c r="T171" s="65">
        <f t="shared" si="128"/>
        <v>51.746062920800313</v>
      </c>
    </row>
    <row r="172" spans="1:20" ht="31" x14ac:dyDescent="0.35">
      <c r="A172" s="49" t="s">
        <v>62</v>
      </c>
      <c r="B172" s="50">
        <v>275.15110234562206</v>
      </c>
      <c r="C172" s="50">
        <v>983.36030000000005</v>
      </c>
      <c r="D172" s="50">
        <v>34.974645840001997</v>
      </c>
      <c r="E172" s="50">
        <v>124.84099999999999</v>
      </c>
      <c r="F172" s="50">
        <v>33.727637893913496</v>
      </c>
      <c r="G172" s="50">
        <v>120.7559</v>
      </c>
      <c r="H172" s="65">
        <f t="shared" si="122"/>
        <v>686.71590730139712</v>
      </c>
      <c r="I172" s="65">
        <f t="shared" si="123"/>
        <v>687.69018191139139</v>
      </c>
      <c r="J172" s="65">
        <f t="shared" si="124"/>
        <v>715.80306101209635</v>
      </c>
      <c r="K172" s="65">
        <f t="shared" si="125"/>
        <v>714.33727047705327</v>
      </c>
      <c r="N172" s="49" t="s">
        <v>62</v>
      </c>
      <c r="O172" s="50">
        <v>951.56978890955418</v>
      </c>
      <c r="P172" s="50">
        <v>3382.2358000000004</v>
      </c>
      <c r="Q172" s="50">
        <v>341.96946850616666</v>
      </c>
      <c r="R172" s="50">
        <v>1228.6013000000003</v>
      </c>
      <c r="S172" s="65">
        <f t="shared" si="127"/>
        <v>178.261621736677</v>
      </c>
      <c r="T172" s="65">
        <f t="shared" si="128"/>
        <v>175.29156936428438</v>
      </c>
    </row>
    <row r="173" spans="1:20" ht="31" x14ac:dyDescent="0.35">
      <c r="A173" s="49" t="s">
        <v>63</v>
      </c>
      <c r="B173" s="50">
        <v>3679.6193935879337</v>
      </c>
      <c r="C173" s="50">
        <v>13150.562</v>
      </c>
      <c r="D173" s="50">
        <v>8905.5093153946982</v>
      </c>
      <c r="E173" s="50">
        <v>31787.961299999999</v>
      </c>
      <c r="F173" s="50">
        <v>3904.8842759766626</v>
      </c>
      <c r="G173" s="50">
        <v>13980.754199999999</v>
      </c>
      <c r="H173" s="65">
        <f t="shared" si="122"/>
        <v>-58.681538997134261</v>
      </c>
      <c r="I173" s="65">
        <f t="shared" si="123"/>
        <v>-58.630369919319108</v>
      </c>
      <c r="J173" s="65">
        <f t="shared" si="124"/>
        <v>-5.7687979071386764</v>
      </c>
      <c r="K173" s="65">
        <f t="shared" si="125"/>
        <v>-5.9381074019597548</v>
      </c>
      <c r="N173" s="49" t="s">
        <v>63</v>
      </c>
      <c r="O173" s="50">
        <v>40350.661512730672</v>
      </c>
      <c r="P173" s="50">
        <v>143421.37961150816</v>
      </c>
      <c r="Q173" s="50">
        <v>38004.490087227496</v>
      </c>
      <c r="R173" s="50">
        <v>136539.57509999999</v>
      </c>
      <c r="S173" s="65">
        <f t="shared" si="127"/>
        <v>6.1734058794586275</v>
      </c>
      <c r="T173" s="65">
        <f t="shared" si="128"/>
        <v>5.0401537477087004</v>
      </c>
    </row>
    <row r="174" spans="1:20" ht="31" x14ac:dyDescent="0.35">
      <c r="A174" s="49" t="s">
        <v>64</v>
      </c>
      <c r="B174" s="50">
        <v>5.7427310309672999</v>
      </c>
      <c r="C174" s="50">
        <v>20.523900000000001</v>
      </c>
      <c r="D174" s="50">
        <v>4.0834056752632</v>
      </c>
      <c r="E174" s="50">
        <v>14.5756</v>
      </c>
      <c r="F174" s="50">
        <v>0</v>
      </c>
      <c r="G174" s="50">
        <v>0</v>
      </c>
      <c r="H174" s="65">
        <f t="shared" si="122"/>
        <v>40.635819403301042</v>
      </c>
      <c r="I174" s="65">
        <f t="shared" si="123"/>
        <v>40.80998380855678</v>
      </c>
      <c r="J174" s="65" t="str">
        <f t="shared" si="124"/>
        <v>0.00</v>
      </c>
      <c r="K174" s="65" t="str">
        <f t="shared" si="125"/>
        <v>0.00</v>
      </c>
      <c r="N174" s="49" t="s">
        <v>64</v>
      </c>
      <c r="O174" s="50">
        <v>40.801267293186633</v>
      </c>
      <c r="P174" s="50">
        <v>145.02300149999999</v>
      </c>
      <c r="Q174" s="50">
        <v>71.255161408000021</v>
      </c>
      <c r="R174" s="50">
        <v>256</v>
      </c>
      <c r="S174" s="65">
        <f t="shared" si="127"/>
        <v>-42.739211466292801</v>
      </c>
      <c r="T174" s="65">
        <f t="shared" si="128"/>
        <v>-43.350390039062503</v>
      </c>
    </row>
    <row r="175" spans="1:20" ht="31" x14ac:dyDescent="0.35">
      <c r="A175" s="49" t="s">
        <v>65</v>
      </c>
      <c r="B175" s="50">
        <v>5207.5980595079491</v>
      </c>
      <c r="C175" s="50">
        <v>18611.392600000003</v>
      </c>
      <c r="D175" s="50">
        <v>5402.9454330177596</v>
      </c>
      <c r="E175" s="50">
        <v>19285.659500000002</v>
      </c>
      <c r="F175" s="50">
        <v>2732.4255246713146</v>
      </c>
      <c r="G175" s="50">
        <v>9782.9709999999995</v>
      </c>
      <c r="H175" s="65">
        <f t="shared" si="122"/>
        <v>-3.6155718382056818</v>
      </c>
      <c r="I175" s="65">
        <f t="shared" si="123"/>
        <v>-3.4962086725631565</v>
      </c>
      <c r="J175" s="65">
        <f t="shared" si="124"/>
        <v>90.585178351178484</v>
      </c>
      <c r="K175" s="65">
        <f t="shared" si="125"/>
        <v>90.242745276460511</v>
      </c>
      <c r="N175" s="49" t="s">
        <v>65</v>
      </c>
      <c r="O175" s="50">
        <v>43857.705030421588</v>
      </c>
      <c r="P175" s="50">
        <v>155886.72716240605</v>
      </c>
      <c r="Q175" s="50">
        <v>26757.161379133333</v>
      </c>
      <c r="R175" s="50">
        <v>96131.047600000005</v>
      </c>
      <c r="S175" s="65">
        <f t="shared" si="127"/>
        <v>63.910156271749287</v>
      </c>
      <c r="T175" s="65">
        <f t="shared" si="128"/>
        <v>62.160645342229742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2"/>
        <v>0.00</v>
      </c>
      <c r="I176" s="65" t="str">
        <f t="shared" si="123"/>
        <v>0.00</v>
      </c>
      <c r="J176" s="65" t="str">
        <f t="shared" si="124"/>
        <v>0.00</v>
      </c>
      <c r="K176" s="65" t="str">
        <f t="shared" si="125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27"/>
        <v>0.00</v>
      </c>
      <c r="T176" s="65" t="str">
        <f t="shared" si="128"/>
        <v>0.00</v>
      </c>
    </row>
    <row r="177" spans="1:20" x14ac:dyDescent="0.35">
      <c r="A177" s="49" t="s">
        <v>105</v>
      </c>
      <c r="B177" s="50">
        <v>2092.7389183734595</v>
      </c>
      <c r="C177" s="50">
        <v>7479.2227000000021</v>
      </c>
      <c r="D177" s="50">
        <v>3621.780888389806</v>
      </c>
      <c r="E177" s="50">
        <v>12927.843499999995</v>
      </c>
      <c r="F177" s="50">
        <v>295.22363314244012</v>
      </c>
      <c r="G177" s="50">
        <v>1056.9965093173214</v>
      </c>
      <c r="H177" s="65">
        <f t="shared" si="122"/>
        <v>-42.217958985810924</v>
      </c>
      <c r="I177" s="65">
        <f t="shared" si="123"/>
        <v>-42.14640129268269</v>
      </c>
      <c r="J177" s="65">
        <f t="shared" si="124"/>
        <v>608.86564740694405</v>
      </c>
      <c r="K177" s="65">
        <f t="shared" si="125"/>
        <v>607.5919961959554</v>
      </c>
      <c r="N177" s="49" t="s">
        <v>105</v>
      </c>
      <c r="O177" s="50">
        <v>21675.439087111597</v>
      </c>
      <c r="P177" s="50">
        <v>77042.637245933365</v>
      </c>
      <c r="Q177" s="50">
        <v>4504.3112429197299</v>
      </c>
      <c r="R177" s="50">
        <v>16182.738982021148</v>
      </c>
      <c r="S177" s="65">
        <f t="shared" ref="S177" si="135">IFERROR(O177/Q177*100-100,"0.00")</f>
        <v>381.21539383369532</v>
      </c>
      <c r="T177" s="65">
        <f t="shared" ref="T177" si="136">IFERROR(P177/R177*100-100,"0.00")</f>
        <v>376.07909471645638</v>
      </c>
    </row>
    <row r="178" spans="1:20" x14ac:dyDescent="0.35">
      <c r="A178" s="47" t="s">
        <v>66</v>
      </c>
      <c r="B178" s="48">
        <f t="shared" ref="B178:G178" si="137">SUM(B179:B180)</f>
        <v>88.7182678059865</v>
      </c>
      <c r="C178" s="48">
        <f t="shared" si="137"/>
        <v>317.06950000000001</v>
      </c>
      <c r="D178" s="48">
        <f t="shared" si="137"/>
        <v>63.502230739626803</v>
      </c>
      <c r="E178" s="48">
        <f t="shared" si="137"/>
        <v>226.6694</v>
      </c>
      <c r="F178" s="48">
        <f t="shared" si="137"/>
        <v>110.2612049792176</v>
      </c>
      <c r="G178" s="48">
        <f t="shared" si="137"/>
        <v>394.77093190545298</v>
      </c>
      <c r="H178" s="65">
        <f t="shared" si="122"/>
        <v>39.708899628661896</v>
      </c>
      <c r="I178" s="65">
        <f t="shared" si="123"/>
        <v>39.881916129834906</v>
      </c>
      <c r="J178" s="65">
        <f t="shared" si="124"/>
        <v>-19.53809336410896</v>
      </c>
      <c r="K178" s="65">
        <f t="shared" si="125"/>
        <v>-19.682662938329599</v>
      </c>
      <c r="L178" s="48"/>
      <c r="M178" s="48"/>
      <c r="N178" s="47" t="s">
        <v>66</v>
      </c>
      <c r="O178" s="48">
        <f t="shared" ref="O178:R178" si="138">SUM(O179:O180)</f>
        <v>1012.3774157015246</v>
      </c>
      <c r="P178" s="48">
        <f t="shared" si="138"/>
        <v>3598.3689041042435</v>
      </c>
      <c r="Q178" s="48">
        <f t="shared" si="138"/>
        <v>980.83345845033512</v>
      </c>
      <c r="R178" s="48">
        <f t="shared" si="138"/>
        <v>3523.8621371657555</v>
      </c>
      <c r="S178" s="65">
        <f t="shared" ref="S178:S193" si="139">IFERROR(O178/Q178*100-100,"0.00")</f>
        <v>3.2160360129870753</v>
      </c>
      <c r="T178" s="65">
        <f t="shared" ref="T178:T193" si="140">IFERROR(P178/R178*100-100,"0.00")</f>
        <v>2.114349654961643</v>
      </c>
    </row>
    <row r="179" spans="1:20" x14ac:dyDescent="0.35">
      <c r="A179" s="49" t="s">
        <v>67</v>
      </c>
      <c r="B179" s="46">
        <v>79.038456321624309</v>
      </c>
      <c r="C179" s="46">
        <v>282.47490000000005</v>
      </c>
      <c r="D179" s="46">
        <v>55.673928889732998</v>
      </c>
      <c r="E179" s="46">
        <v>198.72649999999999</v>
      </c>
      <c r="F179" s="46">
        <v>110.2612049792176</v>
      </c>
      <c r="G179" s="46">
        <v>394.77093190545298</v>
      </c>
      <c r="H179" s="65">
        <f t="shared" si="122"/>
        <v>41.966730025766196</v>
      </c>
      <c r="I179" s="65">
        <f t="shared" si="123"/>
        <v>42.142542640261894</v>
      </c>
      <c r="J179" s="65">
        <f t="shared" si="124"/>
        <v>-28.317075496751784</v>
      </c>
      <c r="K179" s="65">
        <f t="shared" si="125"/>
        <v>-28.445871473725333</v>
      </c>
      <c r="N179" s="49" t="s">
        <v>67</v>
      </c>
      <c r="O179" s="46">
        <v>920.83383515928097</v>
      </c>
      <c r="P179" s="46">
        <v>3272.9886966000004</v>
      </c>
      <c r="Q179" s="46">
        <v>925.19149830671199</v>
      </c>
      <c r="R179" s="46">
        <v>3323.9560319054526</v>
      </c>
      <c r="S179" s="65">
        <f t="shared" si="139"/>
        <v>-0.47100120952326563</v>
      </c>
      <c r="T179" s="65">
        <f t="shared" si="140"/>
        <v>-1.5333336186229616</v>
      </c>
    </row>
    <row r="180" spans="1:20" x14ac:dyDescent="0.35">
      <c r="A180" s="49" t="s">
        <v>68</v>
      </c>
      <c r="B180" s="46">
        <v>9.6798114843621885</v>
      </c>
      <c r="C180" s="46">
        <v>34.594599999999957</v>
      </c>
      <c r="D180" s="46">
        <v>7.8283018498938031</v>
      </c>
      <c r="E180" s="46">
        <v>27.942900000000009</v>
      </c>
      <c r="F180" s="46">
        <v>0</v>
      </c>
      <c r="G180" s="46">
        <v>0</v>
      </c>
      <c r="H180" s="65">
        <f t="shared" si="122"/>
        <v>23.651484957666796</v>
      </c>
      <c r="I180" s="65">
        <f t="shared" si="123"/>
        <v>23.804615841591058</v>
      </c>
      <c r="J180" s="65">
        <v>100</v>
      </c>
      <c r="K180" s="65">
        <v>100</v>
      </c>
      <c r="N180" s="49" t="s">
        <v>68</v>
      </c>
      <c r="O180" s="46">
        <v>91.543580542243575</v>
      </c>
      <c r="P180" s="46">
        <v>325.38020750424329</v>
      </c>
      <c r="Q180" s="46">
        <v>55.641960143623102</v>
      </c>
      <c r="R180" s="46">
        <v>199.90610526030275</v>
      </c>
      <c r="S180" s="65">
        <f t="shared" si="139"/>
        <v>64.5225658944278</v>
      </c>
      <c r="T180" s="65">
        <f t="shared" si="140"/>
        <v>62.766518351481835</v>
      </c>
    </row>
    <row r="181" spans="1:20" ht="18" x14ac:dyDescent="0.4">
      <c r="A181" s="43" t="s">
        <v>69</v>
      </c>
      <c r="B181" s="44">
        <f t="shared" ref="B181:G181" si="141">B182+B183+B189</f>
        <v>21912.379418621516</v>
      </c>
      <c r="C181" s="44">
        <f t="shared" si="141"/>
        <v>78312.475636542993</v>
      </c>
      <c r="D181" s="44">
        <f t="shared" si="141"/>
        <v>21391.392443848788</v>
      </c>
      <c r="E181" s="44">
        <f t="shared" si="141"/>
        <v>76355.964726542996</v>
      </c>
      <c r="F181" s="44">
        <f t="shared" si="141"/>
        <v>25124.090118732351</v>
      </c>
      <c r="G181" s="44">
        <f t="shared" si="141"/>
        <v>89952.404123626096</v>
      </c>
      <c r="H181" s="65">
        <f t="shared" si="122"/>
        <v>2.4354981852644357</v>
      </c>
      <c r="I181" s="65">
        <f t="shared" si="123"/>
        <v>2.5623550393305123</v>
      </c>
      <c r="J181" s="65">
        <f t="shared" si="124"/>
        <v>-12.783391099668933</v>
      </c>
      <c r="K181" s="65">
        <f t="shared" si="125"/>
        <v>-12.940097155253099</v>
      </c>
      <c r="L181" s="44"/>
      <c r="M181" s="44"/>
      <c r="N181" s="43" t="s">
        <v>69</v>
      </c>
      <c r="O181" s="44">
        <f t="shared" ref="O181:R181" si="142">O182+O183+O189</f>
        <v>225945.34091756144</v>
      </c>
      <c r="P181" s="44">
        <f t="shared" si="142"/>
        <v>803094.4548694765</v>
      </c>
      <c r="Q181" s="44">
        <f t="shared" si="142"/>
        <v>247815.13899986132</v>
      </c>
      <c r="R181" s="44">
        <f t="shared" si="142"/>
        <v>890330.9504936696</v>
      </c>
      <c r="S181" s="65">
        <f t="shared" si="139"/>
        <v>-8.8250452214350474</v>
      </c>
      <c r="T181" s="65">
        <f t="shared" si="140"/>
        <v>-9.798209932589927</v>
      </c>
    </row>
    <row r="182" spans="1:20" ht="31" x14ac:dyDescent="0.35">
      <c r="A182" s="47" t="s">
        <v>70</v>
      </c>
      <c r="B182" s="48">
        <v>253.16369985135788</v>
      </c>
      <c r="C182" s="48">
        <v>904.77969999999993</v>
      </c>
      <c r="D182" s="48">
        <v>147.6920060964128</v>
      </c>
      <c r="E182" s="48">
        <v>527.18240000000003</v>
      </c>
      <c r="F182" s="48">
        <v>78.557843764988988</v>
      </c>
      <c r="G182" s="48">
        <v>281.26259999999996</v>
      </c>
      <c r="H182" s="65">
        <f t="shared" si="122"/>
        <v>71.413271809777939</v>
      </c>
      <c r="I182" s="65">
        <f t="shared" si="123"/>
        <v>71.625551232362824</v>
      </c>
      <c r="J182" s="65">
        <f t="shared" si="124"/>
        <v>222.26406392812146</v>
      </c>
      <c r="K182" s="65">
        <f t="shared" si="125"/>
        <v>221.6850373992134</v>
      </c>
      <c r="N182" s="47" t="s">
        <v>70</v>
      </c>
      <c r="O182" s="48">
        <v>1447.0983943300346</v>
      </c>
      <c r="P182" s="48">
        <v>5143.5302512433709</v>
      </c>
      <c r="Q182" s="48">
        <v>803.86047612939831</v>
      </c>
      <c r="R182" s="48">
        <v>2888.0473754147101</v>
      </c>
      <c r="S182" s="65">
        <f t="shared" si="139"/>
        <v>80.018602394514716</v>
      </c>
      <c r="T182" s="65">
        <f t="shared" si="140"/>
        <v>78.097156405018609</v>
      </c>
    </row>
    <row r="183" spans="1:20" ht="31" x14ac:dyDescent="0.35">
      <c r="A183" s="47" t="s">
        <v>71</v>
      </c>
      <c r="B183" s="48">
        <f t="shared" ref="B183:G183" si="143">B184+B188</f>
        <v>7640.5878613517934</v>
      </c>
      <c r="C183" s="48">
        <f t="shared" si="143"/>
        <v>27306.635181411999</v>
      </c>
      <c r="D183" s="48">
        <f t="shared" si="143"/>
        <v>5616.8827598416156</v>
      </c>
      <c r="E183" s="48">
        <f t="shared" si="143"/>
        <v>20049.302681411998</v>
      </c>
      <c r="F183" s="48">
        <f t="shared" si="143"/>
        <v>3059.1272206941376</v>
      </c>
      <c r="G183" s="48">
        <f t="shared" si="143"/>
        <v>10952.6692</v>
      </c>
      <c r="H183" s="65">
        <f t="shared" si="122"/>
        <v>36.028971727500362</v>
      </c>
      <c r="I183" s="65">
        <f t="shared" si="123"/>
        <v>36.197430979623931</v>
      </c>
      <c r="J183" s="65">
        <f t="shared" si="124"/>
        <v>149.76365185682243</v>
      </c>
      <c r="K183" s="65">
        <f t="shared" si="125"/>
        <v>149.31489012205353</v>
      </c>
      <c r="L183" s="48"/>
      <c r="M183" s="48"/>
      <c r="N183" s="47" t="s">
        <v>71</v>
      </c>
      <c r="O183" s="48">
        <f t="shared" ref="O183:R183" si="144">O184+O188</f>
        <v>73990.63130706978</v>
      </c>
      <c r="P183" s="48">
        <f t="shared" si="144"/>
        <v>262990.4448292217</v>
      </c>
      <c r="Q183" s="48">
        <f t="shared" si="144"/>
        <v>38104.799082219673</v>
      </c>
      <c r="R183" s="48">
        <f t="shared" si="144"/>
        <v>136899.95745280897</v>
      </c>
      <c r="S183" s="65">
        <f t="shared" si="139"/>
        <v>94.17667351405882</v>
      </c>
      <c r="T183" s="65">
        <f t="shared" si="140"/>
        <v>92.104109981098873</v>
      </c>
    </row>
    <row r="184" spans="1:20" ht="46.5" x14ac:dyDescent="0.35">
      <c r="A184" s="51" t="s">
        <v>72</v>
      </c>
      <c r="B184" s="52">
        <f t="shared" ref="B184:G184" si="145">SUM(B185:B187)</f>
        <v>3848.2767045482751</v>
      </c>
      <c r="C184" s="52">
        <f t="shared" si="145"/>
        <v>13753.325000000001</v>
      </c>
      <c r="D184" s="52">
        <f t="shared" si="145"/>
        <v>1606.2475274324536</v>
      </c>
      <c r="E184" s="52">
        <f t="shared" si="145"/>
        <v>5733.4547000000002</v>
      </c>
      <c r="F184" s="52">
        <f t="shared" si="145"/>
        <v>544.21637225052109</v>
      </c>
      <c r="G184" s="52">
        <f t="shared" si="145"/>
        <v>1948.4714000000001</v>
      </c>
      <c r="H184" s="65">
        <f t="shared" si="122"/>
        <v>139.58179787517864</v>
      </c>
      <c r="I184" s="65">
        <f t="shared" si="123"/>
        <v>139.87849768831347</v>
      </c>
      <c r="J184" s="65">
        <f t="shared" si="124"/>
        <v>607.12255286152686</v>
      </c>
      <c r="K184" s="65">
        <f t="shared" si="125"/>
        <v>605.85203354793919</v>
      </c>
      <c r="L184" s="52"/>
      <c r="M184" s="52"/>
      <c r="N184" s="51" t="s">
        <v>72</v>
      </c>
      <c r="O184" s="52">
        <f t="shared" ref="O184:R184" si="146">SUM(O185:O187)</f>
        <v>41984.923115645288</v>
      </c>
      <c r="P184" s="52">
        <f t="shared" si="146"/>
        <v>149230.15807879996</v>
      </c>
      <c r="Q184" s="52">
        <f t="shared" si="146"/>
        <v>15957.727467044453</v>
      </c>
      <c r="R184" s="52">
        <f t="shared" si="146"/>
        <v>57331.681675269152</v>
      </c>
      <c r="S184" s="65">
        <f t="shared" si="139"/>
        <v>163.10089079006787</v>
      </c>
      <c r="T184" s="65">
        <f t="shared" si="140"/>
        <v>160.29265794792224</v>
      </c>
    </row>
    <row r="185" spans="1:20" x14ac:dyDescent="0.35">
      <c r="A185" s="58" t="s">
        <v>73</v>
      </c>
      <c r="B185" s="69">
        <v>155.60839926609322</v>
      </c>
      <c r="C185" s="70">
        <v>556.12760000000003</v>
      </c>
      <c r="D185" s="69">
        <v>502.75006321214403</v>
      </c>
      <c r="E185" s="70">
        <v>1794.5519999999999</v>
      </c>
      <c r="F185" s="69">
        <v>145.6155299315885</v>
      </c>
      <c r="G185" s="70">
        <v>521.35090000000002</v>
      </c>
      <c r="H185" s="65">
        <f t="shared" si="122"/>
        <v>-69.048556996315767</v>
      </c>
      <c r="I185" s="65">
        <f t="shared" si="123"/>
        <v>-69.010226507785774</v>
      </c>
      <c r="J185" s="65">
        <f t="shared" si="124"/>
        <v>6.8625024674218764</v>
      </c>
      <c r="K185" s="65">
        <f t="shared" si="125"/>
        <v>6.6704977396222063</v>
      </c>
      <c r="N185" s="58" t="s">
        <v>73</v>
      </c>
      <c r="O185" s="69">
        <v>2514.7017067517072</v>
      </c>
      <c r="P185" s="70">
        <v>8938.1926980293701</v>
      </c>
      <c r="Q185" s="69">
        <v>5590.8807588922473</v>
      </c>
      <c r="R185" s="70">
        <v>20086.481400008775</v>
      </c>
      <c r="S185" s="65">
        <f t="shared" si="139"/>
        <v>-55.021367559089931</v>
      </c>
      <c r="T185" s="65">
        <f t="shared" si="140"/>
        <v>-55.501451349137412</v>
      </c>
    </row>
    <row r="186" spans="1:20" ht="46.5" x14ac:dyDescent="0.35">
      <c r="A186" s="58" t="s">
        <v>74</v>
      </c>
      <c r="B186" s="69">
        <v>24.070537680678498</v>
      </c>
      <c r="C186" s="70">
        <v>86.025499999999994</v>
      </c>
      <c r="D186" s="69">
        <v>26.794891396759205</v>
      </c>
      <c r="E186" s="70">
        <v>95.643600000000021</v>
      </c>
      <c r="F186" s="69">
        <v>42.3595362037385</v>
      </c>
      <c r="G186" s="70">
        <v>151.6609</v>
      </c>
      <c r="H186" s="65">
        <f t="shared" si="122"/>
        <v>-10.167437052610012</v>
      </c>
      <c r="I186" s="65">
        <f t="shared" si="123"/>
        <v>-10.056187763739572</v>
      </c>
      <c r="J186" s="65">
        <f t="shared" si="124"/>
        <v>-43.175634490176215</v>
      </c>
      <c r="K186" s="65">
        <f t="shared" si="125"/>
        <v>-43.277733417116735</v>
      </c>
      <c r="N186" s="58" t="s">
        <v>74</v>
      </c>
      <c r="O186" s="69">
        <v>185.03148876438038</v>
      </c>
      <c r="P186" s="70">
        <v>657.67128456583316</v>
      </c>
      <c r="Q186" s="69">
        <v>109.00372491432209</v>
      </c>
      <c r="R186" s="70">
        <v>391.62010199212727</v>
      </c>
      <c r="S186" s="65">
        <f t="shared" si="139"/>
        <v>69.747858534024232</v>
      </c>
      <c r="T186" s="65">
        <f t="shared" si="140"/>
        <v>67.936038323960787</v>
      </c>
    </row>
    <row r="187" spans="1:20" ht="46.5" x14ac:dyDescent="0.35">
      <c r="A187" s="58" t="s">
        <v>75</v>
      </c>
      <c r="B187" s="46">
        <v>3668.5977676015036</v>
      </c>
      <c r="C187" s="46">
        <v>13111.171900000001</v>
      </c>
      <c r="D187" s="46">
        <v>1076.7025728235503</v>
      </c>
      <c r="E187" s="46">
        <v>3843.2591000000002</v>
      </c>
      <c r="F187" s="46">
        <v>356.24130611519405</v>
      </c>
      <c r="G187" s="46">
        <v>1275.4596000000001</v>
      </c>
      <c r="H187" s="65">
        <f t="shared" si="122"/>
        <v>240.72527178800681</v>
      </c>
      <c r="I187" s="65">
        <f t="shared" si="123"/>
        <v>241.14722840310196</v>
      </c>
      <c r="J187" s="65">
        <f t="shared" si="124"/>
        <v>929.80696079505924</v>
      </c>
      <c r="K187" s="65">
        <f t="shared" si="125"/>
        <v>927.95665970133427</v>
      </c>
      <c r="N187" s="58" t="s">
        <v>75</v>
      </c>
      <c r="O187" s="46">
        <v>39285.189920129204</v>
      </c>
      <c r="P187" s="46">
        <v>139634.29409620474</v>
      </c>
      <c r="Q187" s="46">
        <v>10257.842983237882</v>
      </c>
      <c r="R187" s="46">
        <v>36853.580173268245</v>
      </c>
      <c r="S187" s="65">
        <f t="shared" si="139"/>
        <v>282.97710331815642</v>
      </c>
      <c r="T187" s="65">
        <f t="shared" si="140"/>
        <v>278.8893601102248</v>
      </c>
    </row>
    <row r="188" spans="1:20" ht="46.5" x14ac:dyDescent="0.35">
      <c r="A188" s="51" t="s">
        <v>76</v>
      </c>
      <c r="B188" s="52">
        <v>3792.3111568035183</v>
      </c>
      <c r="C188" s="52">
        <v>13553.310181412</v>
      </c>
      <c r="D188" s="52">
        <v>4010.6352324091622</v>
      </c>
      <c r="E188" s="52">
        <v>14315.847981411998</v>
      </c>
      <c r="F188" s="52">
        <v>2514.9108484436165</v>
      </c>
      <c r="G188" s="52">
        <v>9004.1977999999999</v>
      </c>
      <c r="H188" s="65">
        <f t="shared" si="122"/>
        <v>-5.4436283270393062</v>
      </c>
      <c r="I188" s="65">
        <f t="shared" si="123"/>
        <v>-5.3265290396356022</v>
      </c>
      <c r="J188" s="65">
        <f t="shared" si="124"/>
        <v>50.793065255193312</v>
      </c>
      <c r="K188" s="65">
        <f t="shared" si="125"/>
        <v>50.522128483361399</v>
      </c>
      <c r="N188" s="51" t="s">
        <v>76</v>
      </c>
      <c r="O188" s="52">
        <v>32005.708191424492</v>
      </c>
      <c r="P188" s="52">
        <v>113760.28675042176</v>
      </c>
      <c r="Q188" s="52">
        <v>22147.07161517522</v>
      </c>
      <c r="R188" s="52">
        <v>79568.275777539806</v>
      </c>
      <c r="S188" s="65">
        <f t="shared" si="139"/>
        <v>44.514402389407167</v>
      </c>
      <c r="T188" s="65">
        <f t="shared" si="140"/>
        <v>42.971913917648976</v>
      </c>
    </row>
    <row r="189" spans="1:20" ht="31" x14ac:dyDescent="0.35">
      <c r="A189" s="47" t="s">
        <v>95</v>
      </c>
      <c r="B189" s="48">
        <v>14018.627857418363</v>
      </c>
      <c r="C189" s="48">
        <v>50101.060755130995</v>
      </c>
      <c r="D189" s="48">
        <v>15626.81767791076</v>
      </c>
      <c r="E189" s="48">
        <v>55779.479645130996</v>
      </c>
      <c r="F189" s="48">
        <v>21986.405054273226</v>
      </c>
      <c r="G189" s="48">
        <v>78718.472323626091</v>
      </c>
      <c r="H189" s="65">
        <f t="shared" si="122"/>
        <v>-10.291217659534396</v>
      </c>
      <c r="I189" s="65">
        <f t="shared" si="123"/>
        <v>-10.180121661453455</v>
      </c>
      <c r="J189" s="65">
        <f t="shared" si="124"/>
        <v>-36.239563390133497</v>
      </c>
      <c r="K189" s="65">
        <f t="shared" si="125"/>
        <v>-36.354124672089242</v>
      </c>
      <c r="N189" s="47" t="s">
        <v>95</v>
      </c>
      <c r="O189" s="48">
        <v>150507.6112161616</v>
      </c>
      <c r="P189" s="48">
        <v>534960.47978901141</v>
      </c>
      <c r="Q189" s="48">
        <v>208906.47944151223</v>
      </c>
      <c r="R189" s="48">
        <v>750542.94566544588</v>
      </c>
      <c r="S189" s="65">
        <f t="shared" si="139"/>
        <v>-27.954550946180973</v>
      </c>
      <c r="T189" s="65">
        <f t="shared" si="140"/>
        <v>-28.72353502507373</v>
      </c>
    </row>
    <row r="190" spans="1:20" ht="46.5" x14ac:dyDescent="0.35">
      <c r="A190" s="49" t="s">
        <v>77</v>
      </c>
      <c r="B190" s="46">
        <v>2948.5727720498926</v>
      </c>
      <c r="C190" s="46">
        <v>10537.88039</v>
      </c>
      <c r="D190" s="46">
        <v>3026.6720868913017</v>
      </c>
      <c r="E190" s="46">
        <v>10803.619619999999</v>
      </c>
      <c r="F190" s="46">
        <v>4763.2063084374631</v>
      </c>
      <c r="G190" s="46">
        <v>17053.8259</v>
      </c>
      <c r="H190" s="65">
        <f t="shared" si="122"/>
        <v>-2.5803692173876982</v>
      </c>
      <c r="I190" s="65">
        <f t="shared" si="123"/>
        <v>-2.4597240494107666</v>
      </c>
      <c r="J190" s="65">
        <f t="shared" si="124"/>
        <v>-38.096891439977298</v>
      </c>
      <c r="K190" s="65">
        <f t="shared" si="125"/>
        <v>-38.208115575989311</v>
      </c>
      <c r="N190" s="49" t="s">
        <v>77</v>
      </c>
      <c r="O190" s="46">
        <v>33650.811664886045</v>
      </c>
      <c r="P190" s="46">
        <v>119607.60129055884</v>
      </c>
      <c r="Q190" s="46">
        <v>35567.833790233497</v>
      </c>
      <c r="R190" s="46">
        <v>127785.34593674348</v>
      </c>
      <c r="S190" s="65">
        <f t="shared" si="139"/>
        <v>-5.3897635055690216</v>
      </c>
      <c r="T190" s="65">
        <f t="shared" si="140"/>
        <v>-6.3995950288641126</v>
      </c>
    </row>
    <row r="191" spans="1:20" ht="46.5" x14ac:dyDescent="0.35">
      <c r="A191" s="49" t="s">
        <v>96</v>
      </c>
      <c r="B191" s="46">
        <v>299.61454502552999</v>
      </c>
      <c r="C191" s="46">
        <v>1070.79</v>
      </c>
      <c r="D191" s="46">
        <v>145.421249739194</v>
      </c>
      <c r="E191" s="46">
        <v>519.077</v>
      </c>
      <c r="F191" s="46">
        <v>3377.7667711773097</v>
      </c>
      <c r="G191" s="46">
        <v>12093.5023</v>
      </c>
      <c r="H191" s="65">
        <f t="shared" si="122"/>
        <v>106.03216212408725</v>
      </c>
      <c r="I191" s="65">
        <f t="shared" si="123"/>
        <v>106.2873138281989</v>
      </c>
      <c r="J191" s="65">
        <f t="shared" si="124"/>
        <v>-91.129803644758454</v>
      </c>
      <c r="K191" s="65">
        <f t="shared" si="125"/>
        <v>-91.145741130755809</v>
      </c>
      <c r="N191" s="49" t="s">
        <v>96</v>
      </c>
      <c r="O191" s="46">
        <v>819.76850828122213</v>
      </c>
      <c r="P191" s="46">
        <v>2913.7646326483828</v>
      </c>
      <c r="Q191" s="46">
        <v>14834.660164517119</v>
      </c>
      <c r="R191" s="46">
        <v>53296.812849405847</v>
      </c>
      <c r="S191" s="65">
        <f t="shared" si="139"/>
        <v>-94.473965030611097</v>
      </c>
      <c r="T191" s="65">
        <f t="shared" si="140"/>
        <v>-94.532947700115869</v>
      </c>
    </row>
    <row r="192" spans="1:20" ht="31" x14ac:dyDescent="0.35">
      <c r="A192" s="49" t="s">
        <v>78</v>
      </c>
      <c r="B192" s="46">
        <v>4440.9047175206424</v>
      </c>
      <c r="C192" s="46">
        <v>15871.313463999999</v>
      </c>
      <c r="D192" s="46">
        <v>6107.6783312077605</v>
      </c>
      <c r="E192" s="46">
        <v>21801.183464000002</v>
      </c>
      <c r="F192" s="46">
        <v>5827.2755661838801</v>
      </c>
      <c r="G192" s="46">
        <v>20863.539503</v>
      </c>
      <c r="H192" s="65">
        <f t="shared" si="122"/>
        <v>-27.289806753092748</v>
      </c>
      <c r="I192" s="65">
        <f t="shared" si="123"/>
        <v>-27.199761929401291</v>
      </c>
      <c r="J192" s="65">
        <f t="shared" si="124"/>
        <v>-23.791063815626842</v>
      </c>
      <c r="K192" s="65">
        <f t="shared" si="125"/>
        <v>-23.927991884033688</v>
      </c>
      <c r="N192" s="49" t="s">
        <v>78</v>
      </c>
      <c r="O192" s="46">
        <v>34634.665607097355</v>
      </c>
      <c r="P192" s="46">
        <v>123104.58707562828</v>
      </c>
      <c r="Q192" s="46">
        <v>30832.916780821906</v>
      </c>
      <c r="R192" s="46">
        <v>110774.1044988246</v>
      </c>
      <c r="S192" s="65">
        <f t="shared" si="139"/>
        <v>12.33016277149666</v>
      </c>
      <c r="T192" s="65">
        <f t="shared" si="140"/>
        <v>11.131195898708015</v>
      </c>
    </row>
    <row r="193" spans="1:20" x14ac:dyDescent="0.35">
      <c r="A193" s="49" t="s">
        <v>97</v>
      </c>
      <c r="B193" s="46">
        <v>36.985337876471206</v>
      </c>
      <c r="C193" s="46">
        <v>132.1816</v>
      </c>
      <c r="D193" s="46">
        <v>73.096788484321806</v>
      </c>
      <c r="E193" s="46">
        <v>260.9169</v>
      </c>
      <c r="F193" s="46">
        <v>53.333149401749992</v>
      </c>
      <c r="G193" s="46">
        <v>190.95</v>
      </c>
      <c r="H193" s="65">
        <f t="shared" si="122"/>
        <v>-49.402239628620592</v>
      </c>
      <c r="I193" s="65">
        <f t="shared" si="123"/>
        <v>-49.339579000057107</v>
      </c>
      <c r="J193" s="65">
        <f t="shared" si="124"/>
        <v>-30.65225232084714</v>
      </c>
      <c r="K193" s="65">
        <f t="shared" si="125"/>
        <v>-30.776852579209219</v>
      </c>
      <c r="N193" s="49" t="s">
        <v>97</v>
      </c>
      <c r="O193" s="46">
        <v>866.60348290641502</v>
      </c>
      <c r="P193" s="46">
        <v>3080.233692212521</v>
      </c>
      <c r="Q193" s="46">
        <v>1843.6251871724944</v>
      </c>
      <c r="R193" s="46">
        <v>6623.6331318333014</v>
      </c>
      <c r="S193" s="65">
        <f t="shared" si="139"/>
        <v>-52.994595163049631</v>
      </c>
      <c r="T193" s="65">
        <f t="shared" si="140"/>
        <v>-53.496311904582065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2"/>
        <v>0.00</v>
      </c>
      <c r="I194" s="65" t="str">
        <f t="shared" si="123"/>
        <v>0.00</v>
      </c>
      <c r="J194" s="65" t="str">
        <f t="shared" si="124"/>
        <v>0.00</v>
      </c>
      <c r="K194" s="65" t="str">
        <f t="shared" si="125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47">IFERROR(P194/R194*100-100,"0.00")</f>
        <v>0.00</v>
      </c>
    </row>
    <row r="195" spans="1:20" ht="31" x14ac:dyDescent="0.35">
      <c r="A195" s="49" t="s">
        <v>107</v>
      </c>
      <c r="B195" s="46">
        <v>6292.5504849458293</v>
      </c>
      <c r="C195" s="46">
        <v>22488.895301131</v>
      </c>
      <c r="D195" s="46">
        <v>6273.9492215881819</v>
      </c>
      <c r="E195" s="46">
        <v>22394.682661130999</v>
      </c>
      <c r="F195" s="46">
        <v>7964.8232590728267</v>
      </c>
      <c r="G195" s="46">
        <v>28516.654620626101</v>
      </c>
      <c r="H195" s="65">
        <f t="shared" si="122"/>
        <v>0.29648412348703346</v>
      </c>
      <c r="I195" s="65">
        <f t="shared" si="123"/>
        <v>0.42069200723045697</v>
      </c>
      <c r="J195" s="65">
        <f t="shared" si="124"/>
        <v>-20.995729845255397</v>
      </c>
      <c r="K195" s="65">
        <f t="shared" si="125"/>
        <v>-21.137680417587347</v>
      </c>
      <c r="N195" s="49" t="s">
        <v>107</v>
      </c>
      <c r="O195" s="46">
        <v>80535.761952990579</v>
      </c>
      <c r="P195" s="46">
        <v>286254.29309796338</v>
      </c>
      <c r="Q195" s="46">
        <v>125827.44351876721</v>
      </c>
      <c r="R195" s="46">
        <v>452063.04924863862</v>
      </c>
      <c r="S195" s="65">
        <f t="shared" ref="S195:S204" si="148">IFERROR(O195/Q195*100-100,"0.00")</f>
        <v>-35.995074126274645</v>
      </c>
      <c r="T195" s="65">
        <f t="shared" ref="T195:T204" si="149">IFERROR(P195/R195*100-100,"0.00")</f>
        <v>-36.678236902189056</v>
      </c>
    </row>
    <row r="196" spans="1:20" ht="35.5" x14ac:dyDescent="0.4">
      <c r="A196" s="43" t="s">
        <v>79</v>
      </c>
      <c r="B196" s="44">
        <f t="shared" ref="B196:G196" si="150">B197+B200</f>
        <v>3142.4120449014868</v>
      </c>
      <c r="C196" s="44">
        <f t="shared" si="150"/>
        <v>11230.641</v>
      </c>
      <c r="D196" s="44">
        <f t="shared" si="150"/>
        <v>3615.3231536002418</v>
      </c>
      <c r="E196" s="44">
        <f t="shared" si="150"/>
        <v>12904.792799999999</v>
      </c>
      <c r="F196" s="44">
        <f t="shared" si="150"/>
        <v>272.50203027629431</v>
      </c>
      <c r="G196" s="44">
        <f t="shared" si="150"/>
        <v>975.64578999999992</v>
      </c>
      <c r="H196" s="65">
        <f t="shared" si="122"/>
        <v>-13.080742401348459</v>
      </c>
      <c r="I196" s="65">
        <f t="shared" si="123"/>
        <v>-12.973100970671908</v>
      </c>
      <c r="J196" s="65">
        <f t="shared" si="124"/>
        <v>1053.1701403161449</v>
      </c>
      <c r="K196" s="65">
        <f t="shared" si="125"/>
        <v>1051.0981869762386</v>
      </c>
      <c r="L196" s="44"/>
      <c r="M196" s="44"/>
      <c r="N196" s="43" t="s">
        <v>79</v>
      </c>
      <c r="O196" s="44">
        <f t="shared" ref="O196:R196" si="151">O197+O200</f>
        <v>25256.102412581375</v>
      </c>
      <c r="P196" s="44">
        <f t="shared" si="151"/>
        <v>89769.657195809108</v>
      </c>
      <c r="Q196" s="44">
        <f t="shared" si="151"/>
        <v>1264.9786141352165</v>
      </c>
      <c r="R196" s="44">
        <f t="shared" si="151"/>
        <v>4544.7167449999997</v>
      </c>
      <c r="S196" s="65">
        <f t="shared" si="148"/>
        <v>1896.563588535236</v>
      </c>
      <c r="T196" s="65">
        <f t="shared" si="149"/>
        <v>1875.2530736832337</v>
      </c>
    </row>
    <row r="197" spans="1:20" ht="31" x14ac:dyDescent="0.35">
      <c r="A197" s="47" t="s">
        <v>80</v>
      </c>
      <c r="B197" s="48">
        <f t="shared" ref="B197:G197" si="152">SUM(B198:B199)</f>
        <v>603.79688347893364</v>
      </c>
      <c r="C197" s="48">
        <f t="shared" si="152"/>
        <v>2157.9047999999998</v>
      </c>
      <c r="D197" s="48">
        <f t="shared" si="152"/>
        <v>550.2016823386424</v>
      </c>
      <c r="E197" s="48">
        <f t="shared" si="152"/>
        <v>1963.9292</v>
      </c>
      <c r="F197" s="48">
        <f t="shared" si="152"/>
        <v>0</v>
      </c>
      <c r="G197" s="48">
        <f t="shared" si="152"/>
        <v>0</v>
      </c>
      <c r="H197" s="65">
        <f t="shared" si="122"/>
        <v>9.741010044259383</v>
      </c>
      <c r="I197" s="65">
        <f t="shared" si="123"/>
        <v>9.8769140964959377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ref="O197:R197" si="153">SUM(O198:O199)</f>
        <v>4980.2841858822258</v>
      </c>
      <c r="P197" s="48">
        <f t="shared" si="153"/>
        <v>17701.797244916288</v>
      </c>
      <c r="Q197" s="48">
        <f t="shared" si="153"/>
        <v>0</v>
      </c>
      <c r="R197" s="48">
        <f t="shared" si="153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603.79688347893364</v>
      </c>
      <c r="C198" s="46">
        <v>2157.9047999999998</v>
      </c>
      <c r="D198" s="46">
        <v>550.2016823386424</v>
      </c>
      <c r="E198" s="46">
        <v>1963.9292</v>
      </c>
      <c r="F198" s="46">
        <v>0</v>
      </c>
      <c r="G198" s="46">
        <v>0</v>
      </c>
      <c r="H198" s="65">
        <f t="shared" si="122"/>
        <v>9.741010044259383</v>
      </c>
      <c r="I198" s="65">
        <f t="shared" si="123"/>
        <v>9.8769140964959377</v>
      </c>
      <c r="J198" s="65">
        <v>100</v>
      </c>
      <c r="K198" s="65">
        <v>100</v>
      </c>
      <c r="N198" s="49" t="s">
        <v>81</v>
      </c>
      <c r="O198" s="46">
        <v>4980.2841858822258</v>
      </c>
      <c r="P198" s="46">
        <v>17701.797244916288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2"/>
        <v>0.00</v>
      </c>
      <c r="I199" s="65" t="str">
        <f t="shared" si="123"/>
        <v>0.00</v>
      </c>
      <c r="J199" s="65" t="str">
        <f t="shared" si="124"/>
        <v>0.00</v>
      </c>
      <c r="K199" s="65" t="str">
        <f t="shared" si="125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 t="str">
        <f t="shared" si="148"/>
        <v>0.00</v>
      </c>
      <c r="T199" s="65" t="str">
        <f t="shared" si="149"/>
        <v>0.00</v>
      </c>
    </row>
    <row r="200" spans="1:20" ht="31" x14ac:dyDescent="0.35">
      <c r="A200" s="47" t="s">
        <v>83</v>
      </c>
      <c r="B200" s="48">
        <v>2538.6151614225532</v>
      </c>
      <c r="C200" s="48">
        <v>9072.7361999999994</v>
      </c>
      <c r="D200" s="48">
        <v>3065.1214712615993</v>
      </c>
      <c r="E200" s="48">
        <v>10940.863599999999</v>
      </c>
      <c r="F200" s="48">
        <v>272.50203027629431</v>
      </c>
      <c r="G200" s="48">
        <v>975.64578999999992</v>
      </c>
      <c r="H200" s="65">
        <f t="shared" si="122"/>
        <v>-17.177339129151605</v>
      </c>
      <c r="I200" s="65">
        <f t="shared" si="123"/>
        <v>-17.074770953181428</v>
      </c>
      <c r="J200" s="65">
        <f t="shared" si="124"/>
        <v>831.59495320038877</v>
      </c>
      <c r="K200" s="65">
        <f t="shared" si="125"/>
        <v>829.92111409613119</v>
      </c>
      <c r="N200" s="47" t="s">
        <v>83</v>
      </c>
      <c r="O200" s="48">
        <v>20275.81822669915</v>
      </c>
      <c r="P200" s="48">
        <v>72067.859950892816</v>
      </c>
      <c r="Q200" s="48">
        <v>1264.9786141352165</v>
      </c>
      <c r="R200" s="48">
        <v>4544.7167449999997</v>
      </c>
      <c r="S200" s="65">
        <f t="shared" si="148"/>
        <v>1502.8585780132264</v>
      </c>
      <c r="T200" s="65">
        <f t="shared" si="149"/>
        <v>1485.7503117258152</v>
      </c>
    </row>
    <row r="201" spans="1:20" ht="18" x14ac:dyDescent="0.4">
      <c r="A201" s="43" t="s">
        <v>84</v>
      </c>
      <c r="B201" s="44">
        <f t="shared" ref="B201:G201" si="154">SUM(B202+B203+B204)</f>
        <v>21014.813193009406</v>
      </c>
      <c r="C201" s="44">
        <f t="shared" si="154"/>
        <v>75104.6709598999</v>
      </c>
      <c r="D201" s="44">
        <f t="shared" si="154"/>
        <v>13339.157309557675</v>
      </c>
      <c r="E201" s="44">
        <f t="shared" si="154"/>
        <v>47613.7412598999</v>
      </c>
      <c r="F201" s="44">
        <f t="shared" si="154"/>
        <v>12260.906529791548</v>
      </c>
      <c r="G201" s="44">
        <f t="shared" si="154"/>
        <v>43898.028301829007</v>
      </c>
      <c r="H201" s="65">
        <f t="shared" si="122"/>
        <v>57.542284758513404</v>
      </c>
      <c r="I201" s="65">
        <f t="shared" si="123"/>
        <v>57.737386251461714</v>
      </c>
      <c r="J201" s="65">
        <f t="shared" si="124"/>
        <v>71.396895832682674</v>
      </c>
      <c r="K201" s="65">
        <f t="shared" si="125"/>
        <v>71.088939219556408</v>
      </c>
      <c r="L201" s="44"/>
      <c r="M201" s="44"/>
      <c r="N201" s="43" t="s">
        <v>84</v>
      </c>
      <c r="O201" s="44">
        <f t="shared" ref="O201:R201" si="155">SUM(O202+O203+O204)</f>
        <v>143865.84161242997</v>
      </c>
      <c r="P201" s="44">
        <f t="shared" si="155"/>
        <v>511353.14043155295</v>
      </c>
      <c r="Q201" s="44">
        <f t="shared" si="155"/>
        <v>127260.11182018436</v>
      </c>
      <c r="R201" s="44">
        <f t="shared" si="155"/>
        <v>457210.22845524718</v>
      </c>
      <c r="S201" s="65">
        <f t="shared" si="148"/>
        <v>13.04865252335243</v>
      </c>
      <c r="T201" s="65">
        <f t="shared" si="149"/>
        <v>11.842016780603458</v>
      </c>
    </row>
    <row r="202" spans="1:20" x14ac:dyDescent="0.35">
      <c r="A202" s="45" t="s">
        <v>85</v>
      </c>
      <c r="B202" s="46">
        <v>4296.3231027629608</v>
      </c>
      <c r="C202" s="46">
        <v>15354.5944</v>
      </c>
      <c r="D202" s="46">
        <v>7069.1773594447895</v>
      </c>
      <c r="E202" s="46">
        <v>25233.2268</v>
      </c>
      <c r="F202" s="46">
        <v>6844.2666918673958</v>
      </c>
      <c r="G202" s="46">
        <v>24504.698100000001</v>
      </c>
      <c r="H202" s="65">
        <f t="shared" si="122"/>
        <v>-39.22456766454092</v>
      </c>
      <c r="I202" s="65">
        <f t="shared" si="123"/>
        <v>-39.149302934177257</v>
      </c>
      <c r="J202" s="65">
        <f t="shared" si="124"/>
        <v>-37.227415350894979</v>
      </c>
      <c r="K202" s="65">
        <f t="shared" si="125"/>
        <v>-37.340201714217415</v>
      </c>
      <c r="N202" s="45" t="s">
        <v>85</v>
      </c>
      <c r="O202" s="46">
        <v>36719.389580888979</v>
      </c>
      <c r="P202" s="46">
        <v>130514.4777</v>
      </c>
      <c r="Q202" s="46">
        <v>37592.06764483382</v>
      </c>
      <c r="R202" s="46">
        <v>135057.85583691054</v>
      </c>
      <c r="S202" s="65">
        <f t="shared" si="148"/>
        <v>-2.3214420451405289</v>
      </c>
      <c r="T202" s="65">
        <f t="shared" si="149"/>
        <v>-3.3640235947451345</v>
      </c>
    </row>
    <row r="203" spans="1:20" x14ac:dyDescent="0.35">
      <c r="A203" s="45" t="s">
        <v>86</v>
      </c>
      <c r="B203" s="46">
        <v>2.79807007E-2</v>
      </c>
      <c r="C203" s="46">
        <v>0.1</v>
      </c>
      <c r="D203" s="46">
        <v>0</v>
      </c>
      <c r="E203" s="46">
        <v>0</v>
      </c>
      <c r="F203" s="46">
        <v>0</v>
      </c>
      <c r="G203" s="46">
        <v>0</v>
      </c>
      <c r="H203" s="65">
        <v>100</v>
      </c>
      <c r="I203" s="65">
        <v>100</v>
      </c>
      <c r="J203" s="65">
        <v>100</v>
      </c>
      <c r="K203" s="65">
        <v>100</v>
      </c>
      <c r="N203" s="45" t="s">
        <v>86</v>
      </c>
      <c r="O203" s="46">
        <v>93.057149764580032</v>
      </c>
      <c r="P203" s="46">
        <v>330.76000000000005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16718.462109545744</v>
      </c>
      <c r="C204" s="60">
        <v>59749.976559899893</v>
      </c>
      <c r="D204" s="60">
        <v>6269.9799501128846</v>
      </c>
      <c r="E204" s="60">
        <v>22380.5144598999</v>
      </c>
      <c r="F204" s="60">
        <v>5416.6398379241509</v>
      </c>
      <c r="G204" s="60">
        <v>19393.330201829001</v>
      </c>
      <c r="H204" s="66">
        <f t="shared" si="122"/>
        <v>166.64299156562288</v>
      </c>
      <c r="I204" s="66">
        <f t="shared" si="123"/>
        <v>166.97320415469636</v>
      </c>
      <c r="J204" s="66">
        <f t="shared" si="124"/>
        <v>208.65005999647292</v>
      </c>
      <c r="K204" s="66">
        <f t="shared" si="125"/>
        <v>208.0954943688053</v>
      </c>
      <c r="N204" s="59" t="s">
        <v>87</v>
      </c>
      <c r="O204" s="73">
        <v>107053.3948817764</v>
      </c>
      <c r="P204" s="60">
        <v>380507.90273155295</v>
      </c>
      <c r="Q204" s="60">
        <v>89668.044175350544</v>
      </c>
      <c r="R204" s="60">
        <v>322152.37261833664</v>
      </c>
      <c r="S204" s="66">
        <f t="shared" si="148"/>
        <v>19.38856910096969</v>
      </c>
      <c r="T204" s="66">
        <f t="shared" si="149"/>
        <v>18.114263644536877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  <mergeCell ref="O161:P161"/>
    <mergeCell ref="Q161:R161"/>
    <mergeCell ref="S161:T161"/>
    <mergeCell ref="O157:R157"/>
    <mergeCell ref="O159:P159"/>
    <mergeCell ref="Q159:R159"/>
    <mergeCell ref="S159:T159"/>
    <mergeCell ref="O57:P57"/>
    <mergeCell ref="Q57:R57"/>
    <mergeCell ref="S57:T57"/>
    <mergeCell ref="O58:P58"/>
    <mergeCell ref="Q58:R58"/>
    <mergeCell ref="S58:T58"/>
    <mergeCell ref="O54:R54"/>
    <mergeCell ref="O56:P56"/>
    <mergeCell ref="Q56:R56"/>
    <mergeCell ref="S56:T56"/>
    <mergeCell ref="O4:P4"/>
    <mergeCell ref="Q4:R4"/>
    <mergeCell ref="O5:P5"/>
    <mergeCell ref="Q5:R5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F106:G106"/>
    <mergeCell ref="B54:G54"/>
    <mergeCell ref="B57:C57"/>
    <mergeCell ref="D57:E57"/>
    <mergeCell ref="F57:G57"/>
    <mergeCell ref="D56:E56"/>
    <mergeCell ref="F56:G56"/>
    <mergeCell ref="B56:C56"/>
    <mergeCell ref="H161:I161"/>
    <mergeCell ref="J161:K161"/>
    <mergeCell ref="H108:I108"/>
    <mergeCell ref="J108:K108"/>
    <mergeCell ref="H58:I58"/>
    <mergeCell ref="J58:K58"/>
    <mergeCell ref="H106:K106"/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2022-05-31T06:16:18Z</cp:lastPrinted>
  <dcterms:created xsi:type="dcterms:W3CDTF">2006-10-13T05:00:31Z</dcterms:created>
  <dcterms:modified xsi:type="dcterms:W3CDTF">2026-04-15T05:56:05Z</dcterms:modified>
</cp:coreProperties>
</file>