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Dec,25\"/>
    </mc:Choice>
  </mc:AlternateContent>
  <xr:revisionPtr revIDLastSave="0" documentId="13_ncr:1_{3E169B7C-18A3-4A38-B7EF-2A8FBD9D282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01" i="2" l="1"/>
  <c r="Q201" i="2"/>
  <c r="P201" i="2"/>
  <c r="O201" i="2"/>
  <c r="R197" i="2"/>
  <c r="R196" i="2" s="1"/>
  <c r="Q197" i="2"/>
  <c r="Q196" i="2" s="1"/>
  <c r="P197" i="2"/>
  <c r="O197" i="2"/>
  <c r="O196" i="2" s="1"/>
  <c r="P196" i="2"/>
  <c r="R184" i="2"/>
  <c r="Q184" i="2"/>
  <c r="Q183" i="2" s="1"/>
  <c r="Q181" i="2" s="1"/>
  <c r="P184" i="2"/>
  <c r="P183" i="2" s="1"/>
  <c r="P181" i="2" s="1"/>
  <c r="O184" i="2"/>
  <c r="R183" i="2"/>
  <c r="R181" i="2" s="1"/>
  <c r="O183" i="2"/>
  <c r="O181" i="2" s="1"/>
  <c r="R178" i="2"/>
  <c r="Q178" i="2"/>
  <c r="P178" i="2"/>
  <c r="O178" i="2"/>
  <c r="R171" i="2"/>
  <c r="Q171" i="2"/>
  <c r="P171" i="2"/>
  <c r="O171" i="2"/>
  <c r="O167" i="2" s="1"/>
  <c r="R168" i="2"/>
  <c r="Q168" i="2"/>
  <c r="Q167" i="2" s="1"/>
  <c r="P168" i="2"/>
  <c r="O168" i="2"/>
  <c r="R163" i="2"/>
  <c r="Q163" i="2"/>
  <c r="P163" i="2"/>
  <c r="O163" i="2"/>
  <c r="R149" i="2"/>
  <c r="Q149" i="2"/>
  <c r="Q148" i="2" s="1"/>
  <c r="P149" i="2"/>
  <c r="P148" i="2" s="1"/>
  <c r="O149" i="2"/>
  <c r="R148" i="2"/>
  <c r="O148" i="2"/>
  <c r="R145" i="2"/>
  <c r="Q145" i="2"/>
  <c r="P145" i="2"/>
  <c r="O145" i="2"/>
  <c r="R142" i="2"/>
  <c r="R139" i="2" s="1"/>
  <c r="Q142" i="2"/>
  <c r="P142" i="2"/>
  <c r="O142" i="2"/>
  <c r="O139" i="2" s="1"/>
  <c r="S139" i="2" s="1"/>
  <c r="Q139" i="2"/>
  <c r="P139" i="2"/>
  <c r="P135" i="2" s="1"/>
  <c r="R136" i="2"/>
  <c r="R135" i="2" s="1"/>
  <c r="Q136" i="2"/>
  <c r="P136" i="2"/>
  <c r="O136" i="2"/>
  <c r="S136" i="2" s="1"/>
  <c r="Q135" i="2"/>
  <c r="R128" i="2"/>
  <c r="Q128" i="2"/>
  <c r="P128" i="2"/>
  <c r="O128" i="2"/>
  <c r="R124" i="2"/>
  <c r="Q124" i="2"/>
  <c r="P124" i="2"/>
  <c r="O124" i="2"/>
  <c r="R120" i="2"/>
  <c r="Q120" i="2"/>
  <c r="P120" i="2"/>
  <c r="O120" i="2"/>
  <c r="R116" i="2"/>
  <c r="Q116" i="2"/>
  <c r="Q115" i="2" s="1"/>
  <c r="P116" i="2"/>
  <c r="O116" i="2"/>
  <c r="O115" i="2" s="1"/>
  <c r="R115" i="2"/>
  <c r="P115" i="2"/>
  <c r="R111" i="2"/>
  <c r="Q111" i="2"/>
  <c r="P111" i="2"/>
  <c r="O111" i="2"/>
  <c r="S153" i="2"/>
  <c r="S152" i="2"/>
  <c r="S151" i="2"/>
  <c r="S144" i="2"/>
  <c r="S142" i="2"/>
  <c r="S141" i="2"/>
  <c r="S140" i="2"/>
  <c r="S134" i="2"/>
  <c r="S133" i="2"/>
  <c r="S132" i="2"/>
  <c r="S128" i="2"/>
  <c r="S126" i="2"/>
  <c r="S125" i="2"/>
  <c r="S124" i="2"/>
  <c r="S118" i="2"/>
  <c r="S117" i="2"/>
  <c r="S113" i="2"/>
  <c r="S112" i="2"/>
  <c r="S114" i="2"/>
  <c r="S119" i="2"/>
  <c r="S121" i="2"/>
  <c r="S122" i="2"/>
  <c r="S123" i="2"/>
  <c r="S127" i="2"/>
  <c r="S129" i="2"/>
  <c r="S130" i="2"/>
  <c r="S131" i="2"/>
  <c r="S137" i="2"/>
  <c r="S138" i="2"/>
  <c r="S143" i="2"/>
  <c r="S146" i="2"/>
  <c r="S147" i="2"/>
  <c r="S150" i="2"/>
  <c r="S154" i="2"/>
  <c r="S155" i="2"/>
  <c r="G201" i="2"/>
  <c r="F201" i="2"/>
  <c r="E201" i="2"/>
  <c r="D201" i="2"/>
  <c r="C201" i="2"/>
  <c r="B201" i="2"/>
  <c r="G197" i="2"/>
  <c r="G196" i="2" s="1"/>
  <c r="F197" i="2"/>
  <c r="E197" i="2"/>
  <c r="E196" i="2" s="1"/>
  <c r="D197" i="2"/>
  <c r="D196" i="2" s="1"/>
  <c r="C197" i="2"/>
  <c r="C196" i="2" s="1"/>
  <c r="B197" i="2"/>
  <c r="B196" i="2" s="1"/>
  <c r="F196" i="2"/>
  <c r="G184" i="2"/>
  <c r="G183" i="2" s="1"/>
  <c r="G181" i="2" s="1"/>
  <c r="F184" i="2"/>
  <c r="E184" i="2"/>
  <c r="E183" i="2" s="1"/>
  <c r="E181" i="2" s="1"/>
  <c r="D184" i="2"/>
  <c r="D183" i="2" s="1"/>
  <c r="D181" i="2" s="1"/>
  <c r="C184" i="2"/>
  <c r="C183" i="2" s="1"/>
  <c r="C181" i="2" s="1"/>
  <c r="B184" i="2"/>
  <c r="B183" i="2" s="1"/>
  <c r="B181" i="2" s="1"/>
  <c r="F183" i="2"/>
  <c r="F181" i="2" s="1"/>
  <c r="G178" i="2"/>
  <c r="G167" i="2" s="1"/>
  <c r="F178" i="2"/>
  <c r="F167" i="2" s="1"/>
  <c r="E178" i="2"/>
  <c r="D178" i="2"/>
  <c r="C178" i="2"/>
  <c r="B178" i="2"/>
  <c r="G171" i="2"/>
  <c r="F171" i="2"/>
  <c r="E171" i="2"/>
  <c r="D171" i="2"/>
  <c r="C171" i="2"/>
  <c r="B171" i="2"/>
  <c r="G168" i="2"/>
  <c r="F168" i="2"/>
  <c r="E168" i="2"/>
  <c r="D168" i="2"/>
  <c r="C168" i="2"/>
  <c r="B168" i="2"/>
  <c r="G163" i="2"/>
  <c r="F163" i="2"/>
  <c r="E163" i="2"/>
  <c r="D163" i="2"/>
  <c r="C163" i="2"/>
  <c r="B163" i="2"/>
  <c r="G149" i="2"/>
  <c r="G148" i="2" s="1"/>
  <c r="F149" i="2"/>
  <c r="E149" i="2"/>
  <c r="D149" i="2"/>
  <c r="D148" i="2" s="1"/>
  <c r="C149" i="2"/>
  <c r="C148" i="2" s="1"/>
  <c r="B149" i="2"/>
  <c r="B148" i="2" s="1"/>
  <c r="F148" i="2"/>
  <c r="E148" i="2"/>
  <c r="G145" i="2"/>
  <c r="F145" i="2"/>
  <c r="E145" i="2"/>
  <c r="D145" i="2"/>
  <c r="C145" i="2"/>
  <c r="B145" i="2"/>
  <c r="G142" i="2"/>
  <c r="G139" i="2" s="1"/>
  <c r="F142" i="2"/>
  <c r="F139" i="2" s="1"/>
  <c r="F135" i="2" s="1"/>
  <c r="E142" i="2"/>
  <c r="E139" i="2" s="1"/>
  <c r="D142" i="2"/>
  <c r="D139" i="2" s="1"/>
  <c r="C142" i="2"/>
  <c r="C139" i="2" s="1"/>
  <c r="B142" i="2"/>
  <c r="B139" i="2" s="1"/>
  <c r="G136" i="2"/>
  <c r="F136" i="2"/>
  <c r="E136" i="2"/>
  <c r="D136" i="2"/>
  <c r="C136" i="2"/>
  <c r="B136" i="2"/>
  <c r="G128" i="2"/>
  <c r="F128" i="2"/>
  <c r="E128" i="2"/>
  <c r="D128" i="2"/>
  <c r="C128" i="2"/>
  <c r="B128" i="2"/>
  <c r="G124" i="2"/>
  <c r="F124" i="2"/>
  <c r="E124" i="2"/>
  <c r="D124" i="2"/>
  <c r="C124" i="2"/>
  <c r="B124" i="2"/>
  <c r="G120" i="2"/>
  <c r="F120" i="2"/>
  <c r="E120" i="2"/>
  <c r="D120" i="2"/>
  <c r="C120" i="2"/>
  <c r="B120" i="2"/>
  <c r="G116" i="2"/>
  <c r="G115" i="2" s="1"/>
  <c r="F116" i="2"/>
  <c r="E116" i="2"/>
  <c r="D116" i="2"/>
  <c r="C116" i="2"/>
  <c r="B116" i="2"/>
  <c r="F115" i="2"/>
  <c r="G111" i="2"/>
  <c r="F111" i="2"/>
  <c r="E111" i="2"/>
  <c r="D111" i="2"/>
  <c r="C111" i="2"/>
  <c r="B111" i="2"/>
  <c r="R98" i="2"/>
  <c r="Q98" i="2"/>
  <c r="P98" i="2"/>
  <c r="O98" i="2"/>
  <c r="R94" i="2"/>
  <c r="R93" i="2" s="1"/>
  <c r="Q94" i="2"/>
  <c r="Q93" i="2" s="1"/>
  <c r="P94" i="2"/>
  <c r="O94" i="2"/>
  <c r="P93" i="2"/>
  <c r="O93" i="2"/>
  <c r="R81" i="2"/>
  <c r="R80" i="2" s="1"/>
  <c r="R78" i="2" s="1"/>
  <c r="Q81" i="2"/>
  <c r="Q80" i="2" s="1"/>
  <c r="Q78" i="2" s="1"/>
  <c r="P81" i="2"/>
  <c r="O81" i="2"/>
  <c r="P80" i="2"/>
  <c r="P78" i="2" s="1"/>
  <c r="O80" i="2"/>
  <c r="O78" i="2" s="1"/>
  <c r="R75" i="2"/>
  <c r="Q75" i="2"/>
  <c r="P75" i="2"/>
  <c r="O75" i="2"/>
  <c r="R68" i="2"/>
  <c r="Q68" i="2"/>
  <c r="P68" i="2"/>
  <c r="O68" i="2"/>
  <c r="R65" i="2"/>
  <c r="R64" i="2" s="1"/>
  <c r="Q65" i="2"/>
  <c r="Q64" i="2" s="1"/>
  <c r="P65" i="2"/>
  <c r="O65" i="2"/>
  <c r="P64" i="2"/>
  <c r="O64" i="2"/>
  <c r="R60" i="2"/>
  <c r="Q60" i="2"/>
  <c r="P60" i="2"/>
  <c r="O60" i="2"/>
  <c r="R46" i="2"/>
  <c r="Q46" i="2"/>
  <c r="P46" i="2"/>
  <c r="P45" i="2" s="1"/>
  <c r="O46" i="2"/>
  <c r="R45" i="2"/>
  <c r="Q45" i="2"/>
  <c r="O45" i="2"/>
  <c r="R42" i="2"/>
  <c r="Q42" i="2"/>
  <c r="P42" i="2"/>
  <c r="O42" i="2"/>
  <c r="R39" i="2"/>
  <c r="R36" i="2" s="1"/>
  <c r="Q39" i="2"/>
  <c r="Q36" i="2" s="1"/>
  <c r="Q32" i="2" s="1"/>
  <c r="P39" i="2"/>
  <c r="O39" i="2"/>
  <c r="P36" i="2"/>
  <c r="P32" i="2" s="1"/>
  <c r="O36" i="2"/>
  <c r="O32" i="2" s="1"/>
  <c r="R33" i="2"/>
  <c r="Q33" i="2"/>
  <c r="P33" i="2"/>
  <c r="O33" i="2"/>
  <c r="R25" i="2"/>
  <c r="Q25" i="2"/>
  <c r="P25" i="2"/>
  <c r="O25" i="2"/>
  <c r="R21" i="2"/>
  <c r="Q21" i="2"/>
  <c r="P21" i="2"/>
  <c r="O21" i="2"/>
  <c r="R17" i="2"/>
  <c r="Q17" i="2"/>
  <c r="P17" i="2"/>
  <c r="O17" i="2"/>
  <c r="R13" i="2"/>
  <c r="R12" i="2" s="1"/>
  <c r="Q13" i="2"/>
  <c r="Q12" i="2" s="1"/>
  <c r="P13" i="2"/>
  <c r="P12" i="2" s="1"/>
  <c r="O13" i="2"/>
  <c r="R8" i="2"/>
  <c r="Q8" i="2"/>
  <c r="P8" i="2"/>
  <c r="O8" i="2"/>
  <c r="G98" i="2"/>
  <c r="F98" i="2"/>
  <c r="G94" i="2"/>
  <c r="F94" i="2"/>
  <c r="G93" i="2"/>
  <c r="F93" i="2"/>
  <c r="G81" i="2"/>
  <c r="G80" i="2" s="1"/>
  <c r="G78" i="2" s="1"/>
  <c r="F81" i="2"/>
  <c r="F80" i="2" s="1"/>
  <c r="F78" i="2" s="1"/>
  <c r="G75" i="2"/>
  <c r="F75" i="2"/>
  <c r="G68" i="2"/>
  <c r="F68" i="2"/>
  <c r="G65" i="2"/>
  <c r="G64" i="2" s="1"/>
  <c r="F65" i="2"/>
  <c r="F64" i="2"/>
  <c r="G60" i="2"/>
  <c r="F60" i="2"/>
  <c r="G46" i="2"/>
  <c r="G45" i="2" s="1"/>
  <c r="F46" i="2"/>
  <c r="F45" i="2"/>
  <c r="G42" i="2"/>
  <c r="F42" i="2"/>
  <c r="G39" i="2"/>
  <c r="G36" i="2" s="1"/>
  <c r="F39" i="2"/>
  <c r="F36" i="2"/>
  <c r="G33" i="2"/>
  <c r="F33" i="2"/>
  <c r="G25" i="2"/>
  <c r="F25" i="2"/>
  <c r="G21" i="2"/>
  <c r="F21" i="2"/>
  <c r="G17" i="2"/>
  <c r="F17" i="2"/>
  <c r="G13" i="2"/>
  <c r="G12" i="2" s="1"/>
  <c r="F13" i="2"/>
  <c r="F12" i="2" s="1"/>
  <c r="G8" i="2"/>
  <c r="F8" i="2"/>
  <c r="E98" i="2"/>
  <c r="D98" i="2"/>
  <c r="C98" i="2"/>
  <c r="B98" i="2"/>
  <c r="E94" i="2"/>
  <c r="D94" i="2"/>
  <c r="D93" i="2" s="1"/>
  <c r="C94" i="2"/>
  <c r="C93" i="2" s="1"/>
  <c r="B94" i="2"/>
  <c r="E93" i="2"/>
  <c r="B93" i="2"/>
  <c r="E81" i="2"/>
  <c r="D81" i="2"/>
  <c r="D80" i="2" s="1"/>
  <c r="D78" i="2" s="1"/>
  <c r="C81" i="2"/>
  <c r="C80" i="2" s="1"/>
  <c r="C78" i="2" s="1"/>
  <c r="B81" i="2"/>
  <c r="E80" i="2"/>
  <c r="E78" i="2" s="1"/>
  <c r="B80" i="2"/>
  <c r="B78" i="2" s="1"/>
  <c r="E75" i="2"/>
  <c r="D75" i="2"/>
  <c r="C75" i="2"/>
  <c r="B75" i="2"/>
  <c r="E68" i="2"/>
  <c r="D68" i="2"/>
  <c r="C68" i="2"/>
  <c r="B68" i="2"/>
  <c r="E65" i="2"/>
  <c r="D65" i="2"/>
  <c r="D64" i="2" s="1"/>
  <c r="C65" i="2"/>
  <c r="C64" i="2" s="1"/>
  <c r="B65" i="2"/>
  <c r="E64" i="2"/>
  <c r="B64" i="2"/>
  <c r="E60" i="2"/>
  <c r="D60" i="2"/>
  <c r="C60" i="2"/>
  <c r="B60" i="2"/>
  <c r="E46" i="2"/>
  <c r="E45" i="2" s="1"/>
  <c r="D46" i="2"/>
  <c r="D45" i="2" s="1"/>
  <c r="C46" i="2"/>
  <c r="B46" i="2"/>
  <c r="C45" i="2"/>
  <c r="B45" i="2"/>
  <c r="E42" i="2"/>
  <c r="D42" i="2"/>
  <c r="C42" i="2"/>
  <c r="B42" i="2"/>
  <c r="E39" i="2"/>
  <c r="E36" i="2" s="1"/>
  <c r="D39" i="2"/>
  <c r="D36" i="2" s="1"/>
  <c r="D32" i="2" s="1"/>
  <c r="C39" i="2"/>
  <c r="C36" i="2" s="1"/>
  <c r="C32" i="2" s="1"/>
  <c r="B39" i="2"/>
  <c r="B36" i="2" s="1"/>
  <c r="B32" i="2" s="1"/>
  <c r="E33" i="2"/>
  <c r="D33" i="2"/>
  <c r="C33" i="2"/>
  <c r="B33" i="2"/>
  <c r="E25" i="2"/>
  <c r="D25" i="2"/>
  <c r="C25" i="2"/>
  <c r="B25" i="2"/>
  <c r="E21" i="2"/>
  <c r="D21" i="2"/>
  <c r="C21" i="2"/>
  <c r="B21" i="2"/>
  <c r="E17" i="2"/>
  <c r="D17" i="2"/>
  <c r="C17" i="2"/>
  <c r="B17" i="2"/>
  <c r="E13" i="2"/>
  <c r="D13" i="2"/>
  <c r="D12" i="2" s="1"/>
  <c r="C13" i="2"/>
  <c r="B13" i="2"/>
  <c r="H13" i="2" s="1"/>
  <c r="E12" i="2"/>
  <c r="E8" i="2"/>
  <c r="D8" i="2"/>
  <c r="C8" i="2"/>
  <c r="B8" i="2"/>
  <c r="H17" i="2"/>
  <c r="H9" i="2"/>
  <c r="J11" i="2"/>
  <c r="I11" i="2"/>
  <c r="H11" i="2"/>
  <c r="H10" i="2"/>
  <c r="R32" i="2" l="1"/>
  <c r="E135" i="2"/>
  <c r="O12" i="2"/>
  <c r="S145" i="2"/>
  <c r="F32" i="2"/>
  <c r="F7" i="2" s="1"/>
  <c r="E32" i="2"/>
  <c r="E7" i="2" s="1"/>
  <c r="R167" i="2"/>
  <c r="B12" i="2"/>
  <c r="B7" i="2" s="1"/>
  <c r="C12" i="2"/>
  <c r="P167" i="2"/>
  <c r="S120" i="2"/>
  <c r="O135" i="2"/>
  <c r="O110" i="2"/>
  <c r="P110" i="2"/>
  <c r="Q110" i="2"/>
  <c r="R110" i="2"/>
  <c r="S115" i="2"/>
  <c r="S135" i="2"/>
  <c r="S149" i="2"/>
  <c r="S116" i="2"/>
  <c r="S148" i="2"/>
  <c r="S111" i="2"/>
  <c r="B167" i="2"/>
  <c r="C167" i="2"/>
  <c r="D167" i="2"/>
  <c r="E167" i="2"/>
  <c r="D135" i="2"/>
  <c r="G135" i="2"/>
  <c r="G110" i="2" s="1"/>
  <c r="B135" i="2"/>
  <c r="C135" i="2"/>
  <c r="F110" i="2"/>
  <c r="B115" i="2"/>
  <c r="B110" i="2" s="1"/>
  <c r="C115" i="2"/>
  <c r="D115" i="2"/>
  <c r="E115" i="2"/>
  <c r="R7" i="2"/>
  <c r="P7" i="2"/>
  <c r="Q7" i="2"/>
  <c r="O7" i="2"/>
  <c r="G32" i="2"/>
  <c r="G7" i="2" s="1"/>
  <c r="C7" i="2"/>
  <c r="D7" i="2"/>
  <c r="H8" i="2"/>
  <c r="C110" i="2" l="1"/>
  <c r="S110" i="2"/>
  <c r="E110" i="2"/>
  <c r="D110" i="2"/>
  <c r="H7" i="2" l="1"/>
  <c r="D68" i="3"/>
  <c r="E68" i="3"/>
  <c r="B70" i="3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H203" i="2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I120" i="2"/>
  <c r="J120" i="2"/>
  <c r="K120" i="2"/>
  <c r="K124" i="2"/>
  <c r="J128" i="2"/>
  <c r="I128" i="2"/>
  <c r="I136" i="2"/>
  <c r="J139" i="2"/>
  <c r="K142" i="2"/>
  <c r="K145" i="2"/>
  <c r="H145" i="2"/>
  <c r="I145" i="2"/>
  <c r="J145" i="2"/>
  <c r="H148" i="2"/>
  <c r="I149" i="2"/>
  <c r="J154" i="2"/>
  <c r="H153" i="2"/>
  <c r="H151" i="2"/>
  <c r="J150" i="2"/>
  <c r="J146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J60" i="2"/>
  <c r="J64" i="2"/>
  <c r="K64" i="2"/>
  <c r="H65" i="2"/>
  <c r="K65" i="2"/>
  <c r="K68" i="2"/>
  <c r="H68" i="2"/>
  <c r="J75" i="2"/>
  <c r="H80" i="2"/>
  <c r="H78" i="2"/>
  <c r="K81" i="2"/>
  <c r="I94" i="2"/>
  <c r="I98" i="2"/>
  <c r="H98" i="2"/>
  <c r="J101" i="2"/>
  <c r="J100" i="2"/>
  <c r="H99" i="2"/>
  <c r="J99" i="2"/>
  <c r="J98" i="2"/>
  <c r="J97" i="2"/>
  <c r="J96" i="2"/>
  <c r="J95" i="2"/>
  <c r="J92" i="2"/>
  <c r="H91" i="2"/>
  <c r="J91" i="2"/>
  <c r="J90" i="2"/>
  <c r="J89" i="2"/>
  <c r="J88" i="2"/>
  <c r="J87" i="2"/>
  <c r="J86" i="2"/>
  <c r="J85" i="2"/>
  <c r="J84" i="2"/>
  <c r="H83" i="2"/>
  <c r="J83" i="2"/>
  <c r="J82" i="2"/>
  <c r="J79" i="2"/>
  <c r="J77" i="2"/>
  <c r="J76" i="2"/>
  <c r="H75" i="2"/>
  <c r="J74" i="2"/>
  <c r="J73" i="2"/>
  <c r="J72" i="2"/>
  <c r="J71" i="2"/>
  <c r="J70" i="2"/>
  <c r="J69" i="2"/>
  <c r="J68" i="2"/>
  <c r="H67" i="2"/>
  <c r="J67" i="2"/>
  <c r="J66" i="2"/>
  <c r="J63" i="2"/>
  <c r="J62" i="2"/>
  <c r="J61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K203" i="2"/>
  <c r="J203" i="2"/>
  <c r="I203" i="2"/>
  <c r="K202" i="2"/>
  <c r="I202" i="2"/>
  <c r="K200" i="2"/>
  <c r="I200" i="2"/>
  <c r="K199" i="2"/>
  <c r="J199" i="2"/>
  <c r="I199" i="2"/>
  <c r="H199" i="2"/>
  <c r="K198" i="2"/>
  <c r="J198" i="2"/>
  <c r="I198" i="2"/>
  <c r="H198" i="2"/>
  <c r="K197" i="2"/>
  <c r="K195" i="2"/>
  <c r="J195" i="2"/>
  <c r="I195" i="2"/>
  <c r="H195" i="2"/>
  <c r="K194" i="2"/>
  <c r="J194" i="2"/>
  <c r="I194" i="2"/>
  <c r="K193" i="2"/>
  <c r="J193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K180" i="2"/>
  <c r="J180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K174" i="2"/>
  <c r="J174" i="2"/>
  <c r="I174" i="2"/>
  <c r="K173" i="2"/>
  <c r="I173" i="2"/>
  <c r="K172" i="2"/>
  <c r="J172" i="2"/>
  <c r="I172" i="2"/>
  <c r="H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K150" i="2"/>
  <c r="I150" i="2"/>
  <c r="H150" i="2"/>
  <c r="J149" i="2"/>
  <c r="K147" i="2"/>
  <c r="J147" i="2"/>
  <c r="I147" i="2"/>
  <c r="H147" i="2"/>
  <c r="K146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I116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H101" i="2"/>
  <c r="K100" i="2"/>
  <c r="I100" i="2"/>
  <c r="H100" i="2"/>
  <c r="K99" i="2"/>
  <c r="I99" i="2"/>
  <c r="K97" i="2"/>
  <c r="I97" i="2"/>
  <c r="H97" i="2"/>
  <c r="K96" i="2"/>
  <c r="I96" i="2"/>
  <c r="H96" i="2"/>
  <c r="K95" i="2"/>
  <c r="I95" i="2"/>
  <c r="H95" i="2"/>
  <c r="K94" i="2"/>
  <c r="K92" i="2"/>
  <c r="I92" i="2"/>
  <c r="H92" i="2"/>
  <c r="K91" i="2"/>
  <c r="I91" i="2"/>
  <c r="K90" i="2"/>
  <c r="I90" i="2"/>
  <c r="H90" i="2"/>
  <c r="K89" i="2"/>
  <c r="I89" i="2"/>
  <c r="H89" i="2"/>
  <c r="K88" i="2"/>
  <c r="I88" i="2"/>
  <c r="H88" i="2"/>
  <c r="K87" i="2"/>
  <c r="I87" i="2"/>
  <c r="H87" i="2"/>
  <c r="K86" i="2"/>
  <c r="I86" i="2"/>
  <c r="H86" i="2"/>
  <c r="K85" i="2"/>
  <c r="I85" i="2"/>
  <c r="H85" i="2"/>
  <c r="K84" i="2"/>
  <c r="I84" i="2"/>
  <c r="H84" i="2"/>
  <c r="K83" i="2"/>
  <c r="I83" i="2"/>
  <c r="K82" i="2"/>
  <c r="I82" i="2"/>
  <c r="H82" i="2"/>
  <c r="I81" i="2"/>
  <c r="I80" i="2"/>
  <c r="K79" i="2"/>
  <c r="I79" i="2"/>
  <c r="H79" i="2"/>
  <c r="K77" i="2"/>
  <c r="I77" i="2"/>
  <c r="H77" i="2"/>
  <c r="K76" i="2"/>
  <c r="I76" i="2"/>
  <c r="H76" i="2"/>
  <c r="K75" i="2"/>
  <c r="I75" i="2"/>
  <c r="K74" i="2"/>
  <c r="I74" i="2"/>
  <c r="H74" i="2"/>
  <c r="K73" i="2"/>
  <c r="I73" i="2"/>
  <c r="K72" i="2"/>
  <c r="I72" i="2"/>
  <c r="H72" i="2"/>
  <c r="K71" i="2"/>
  <c r="I71" i="2"/>
  <c r="H71" i="2"/>
  <c r="K70" i="2"/>
  <c r="I70" i="2"/>
  <c r="H70" i="2"/>
  <c r="K69" i="2"/>
  <c r="I69" i="2"/>
  <c r="H69" i="2"/>
  <c r="K67" i="2"/>
  <c r="I67" i="2"/>
  <c r="K66" i="2"/>
  <c r="I66" i="2"/>
  <c r="H66" i="2"/>
  <c r="K63" i="2"/>
  <c r="I63" i="2"/>
  <c r="H63" i="2"/>
  <c r="K62" i="2"/>
  <c r="I62" i="2"/>
  <c r="H62" i="2"/>
  <c r="K61" i="2"/>
  <c r="I61" i="2"/>
  <c r="H61" i="2"/>
  <c r="K60" i="2"/>
  <c r="I60" i="2"/>
  <c r="H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J183" i="2" l="1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J197" i="2"/>
  <c r="H165" i="2"/>
  <c r="H181" i="2"/>
  <c r="H189" i="2"/>
  <c r="H200" i="2"/>
  <c r="H173" i="2"/>
  <c r="B62" i="3"/>
  <c r="J135" i="2"/>
  <c r="H135" i="2"/>
  <c r="H139" i="2"/>
  <c r="I135" i="2"/>
  <c r="K135" i="2"/>
  <c r="J115" i="2"/>
  <c r="H115" i="2"/>
  <c r="H128" i="2"/>
  <c r="K149" i="2"/>
  <c r="K111" i="2"/>
  <c r="K116" i="2"/>
  <c r="I142" i="2"/>
  <c r="H111" i="2"/>
  <c r="H124" i="2"/>
  <c r="J116" i="2"/>
  <c r="I139" i="2"/>
  <c r="I124" i="2"/>
  <c r="K139" i="2"/>
  <c r="H149" i="2"/>
  <c r="J124" i="2"/>
  <c r="H116" i="2"/>
  <c r="H132" i="2"/>
  <c r="J148" i="2"/>
  <c r="H140" i="2"/>
  <c r="J78" i="2"/>
  <c r="I78" i="2"/>
  <c r="H93" i="2"/>
  <c r="J93" i="2"/>
  <c r="I64" i="2"/>
  <c r="K98" i="2"/>
  <c r="J80" i="2"/>
  <c r="J94" i="2"/>
  <c r="H64" i="2"/>
  <c r="I65" i="2"/>
  <c r="I68" i="2"/>
  <c r="H94" i="2"/>
  <c r="J81" i="2"/>
  <c r="H73" i="2"/>
  <c r="H81" i="2"/>
  <c r="J65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B61" i="3"/>
  <c r="C64" i="3"/>
  <c r="D49" i="3"/>
  <c r="C51" i="3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T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3" i="2"/>
  <c r="S203" i="2"/>
  <c r="T202" i="2"/>
  <c r="T200" i="2"/>
  <c r="S200" i="2"/>
  <c r="T199" i="2"/>
  <c r="S199" i="2"/>
  <c r="T198" i="2"/>
  <c r="S198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T153" i="2"/>
  <c r="T152" i="2"/>
  <c r="T151" i="2"/>
  <c r="T147" i="2"/>
  <c r="T146" i="2"/>
  <c r="T144" i="2"/>
  <c r="T143" i="2"/>
  <c r="T141" i="2"/>
  <c r="T140" i="2"/>
  <c r="T138" i="2"/>
  <c r="T137" i="2"/>
  <c r="T134" i="2"/>
  <c r="T131" i="2"/>
  <c r="T130" i="2"/>
  <c r="T129" i="2"/>
  <c r="T127" i="2"/>
  <c r="T126" i="2"/>
  <c r="T125" i="2"/>
  <c r="T123" i="2"/>
  <c r="T122" i="2"/>
  <c r="T121" i="2"/>
  <c r="T119" i="2"/>
  <c r="T118" i="2"/>
  <c r="T117" i="2"/>
  <c r="T114" i="2"/>
  <c r="T113" i="2"/>
  <c r="T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K148" i="2" l="1"/>
  <c r="I148" i="2"/>
  <c r="J110" i="2"/>
  <c r="H110" i="2"/>
  <c r="I115" i="2"/>
  <c r="K115" i="2"/>
  <c r="I93" i="2"/>
  <c r="K93" i="2"/>
  <c r="K78" i="2"/>
  <c r="K80" i="2"/>
  <c r="J7" i="2"/>
  <c r="K7" i="2"/>
  <c r="I7" i="2"/>
  <c r="K12" i="2"/>
  <c r="I12" i="2"/>
  <c r="B51" i="3"/>
  <c r="C61" i="3"/>
  <c r="D61" i="3"/>
  <c r="E61" i="3"/>
  <c r="B48" i="3"/>
  <c r="S184" i="2"/>
  <c r="T167" i="2"/>
  <c r="T139" i="2"/>
  <c r="T64" i="2"/>
  <c r="T98" i="2"/>
  <c r="T142" i="2"/>
  <c r="S13" i="2"/>
  <c r="T149" i="2"/>
  <c r="T17" i="2"/>
  <c r="T75" i="2"/>
  <c r="S201" i="2"/>
  <c r="T111" i="2"/>
  <c r="S178" i="2"/>
  <c r="T39" i="2"/>
  <c r="S163" i="2"/>
  <c r="T60" i="2"/>
  <c r="T116" i="2"/>
  <c r="S21" i="2"/>
  <c r="T33" i="2"/>
  <c r="S42" i="2"/>
  <c r="T124" i="2"/>
  <c r="T168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T201" i="2"/>
  <c r="S197" i="2"/>
  <c r="T42" i="2"/>
  <c r="T68" i="2"/>
  <c r="T81" i="2"/>
  <c r="T120" i="2"/>
  <c r="T145" i="2"/>
  <c r="T197" i="2"/>
  <c r="K110" i="2" l="1"/>
  <c r="I110" i="2"/>
  <c r="C48" i="3"/>
  <c r="D48" i="3"/>
  <c r="E48" i="3"/>
  <c r="T115" i="2"/>
  <c r="T93" i="2"/>
  <c r="S196" i="2"/>
  <c r="S36" i="2"/>
  <c r="T196" i="2"/>
  <c r="S183" i="2"/>
  <c r="T4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T110" i="2"/>
  <c r="C27" i="3" l="1"/>
  <c r="B27" i="3"/>
  <c r="D27" i="3"/>
  <c r="E27" i="3"/>
  <c r="C14" i="3"/>
  <c r="E14" i="3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F48" i="3" l="1"/>
  <c r="B23" i="3" l="1"/>
  <c r="B22" i="3"/>
  <c r="B24" i="3"/>
  <c r="B26" i="3"/>
  <c r="B21" i="3"/>
  <c r="D23" i="3"/>
  <c r="D22" i="3"/>
  <c r="D21" i="3"/>
  <c r="D24" i="3"/>
  <c r="D26" i="3"/>
  <c r="B25" i="3"/>
  <c r="D25" i="3"/>
  <c r="F24" i="3" l="1"/>
  <c r="F23" i="3"/>
  <c r="F26" i="3"/>
  <c r="F25" i="3"/>
  <c r="F21" i="3"/>
  <c r="F22" i="3"/>
  <c r="B58" i="3"/>
  <c r="B59" i="3"/>
  <c r="B56" i="3"/>
  <c r="B60" i="3"/>
  <c r="B57" i="3"/>
  <c r="B55" i="3"/>
  <c r="S80" i="2"/>
  <c r="S68" i="2"/>
  <c r="S81" i="2"/>
  <c r="S75" i="2"/>
  <c r="S94" i="2"/>
  <c r="S65" i="2"/>
  <c r="S82" i="2"/>
  <c r="S85" i="2"/>
  <c r="S62" i="2"/>
  <c r="S86" i="2"/>
  <c r="S76" i="2"/>
  <c r="S84" i="2"/>
  <c r="S99" i="2"/>
  <c r="S67" i="2"/>
  <c r="S89" i="2"/>
  <c r="S71" i="2"/>
  <c r="S87" i="2"/>
  <c r="S79" i="2"/>
  <c r="S66" i="2"/>
  <c r="S83" i="2"/>
  <c r="S88" i="2"/>
  <c r="S61" i="2"/>
  <c r="S69" i="2"/>
  <c r="S90" i="2"/>
  <c r="S70" i="2"/>
  <c r="S77" i="2"/>
  <c r="S92" i="2"/>
  <c r="S100" i="2"/>
  <c r="S72" i="2"/>
  <c r="S96" i="2"/>
  <c r="S95" i="2"/>
  <c r="S101" i="2"/>
  <c r="S73" i="2"/>
  <c r="S97" i="2"/>
  <c r="D55" i="3"/>
  <c r="S60" i="2"/>
  <c r="S91" i="2"/>
  <c r="D56" i="3"/>
  <c r="S63" i="2"/>
  <c r="D57" i="3"/>
  <c r="D58" i="3"/>
  <c r="D60" i="3"/>
  <c r="S74" i="2"/>
  <c r="S64" i="2"/>
  <c r="S78" i="2"/>
  <c r="S98" i="2"/>
  <c r="S93" i="2"/>
  <c r="D59" i="3"/>
  <c r="F58" i="3" l="1"/>
  <c r="F59" i="3"/>
  <c r="F60" i="3"/>
  <c r="F56" i="3"/>
  <c r="F55" i="3"/>
  <c r="F57" i="3"/>
</calcChain>
</file>

<file path=xl/sharedStrings.xml><?xml version="1.0" encoding="utf-8"?>
<sst xmlns="http://schemas.openxmlformats.org/spreadsheetml/2006/main" count="588" uniqueCount="127">
  <si>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</si>
  <si>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</si>
  <si>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</si>
  <si>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</si>
  <si>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</si>
  <si>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</si>
  <si>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</si>
  <si>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</si>
  <si>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</si>
  <si>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</si>
  <si>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</si>
  <si>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</si>
  <si>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</si>
  <si>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</si>
  <si>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</si>
  <si>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</si>
  <si>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</si>
  <si>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</si>
  <si>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</si>
  <si>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</si>
  <si>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</si>
  <si>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</si>
  <si>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</si>
  <si>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</si>
  <si>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</si>
  <si>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</si>
  <si>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</si>
  <si>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</si>
  <si>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</si>
  <si>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</si>
  <si>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</si>
  <si>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</si>
  <si>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</si>
  <si>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</si>
  <si>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</si>
  <si>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</si>
  <si>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</si>
  <si>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</si>
  <si>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</si>
  <si>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</si>
  <si>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</si>
  <si>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</si>
  <si>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</si>
  <si>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</si>
  <si>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</si>
  <si>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</si>
  <si>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</si>
  <si>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</si>
  <si>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</si>
  <si>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</si>
  <si>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</si>
  <si>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</si>
  <si>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</si>
  <si>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</si>
  <si>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</si>
  <si>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</si>
  <si>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</si>
  <si>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</si>
  <si>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</si>
  <si>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</si>
  <si>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</si>
  <si>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</si>
  <si>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</si>
  <si>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</si>
  <si>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</si>
  <si>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</si>
  <si>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</si>
  <si>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</si>
  <si>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</si>
  <si>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</si>
  <si>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</si>
  <si>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</si>
  <si>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</si>
  <si>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</si>
  <si>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</si>
  <si>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</si>
  <si>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</si>
  <si>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</si>
  <si>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</si>
  <si>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</si>
  <si>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</si>
  <si>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</si>
  <si>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</si>
  <si>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</si>
  <si>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</si>
  <si>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</si>
  <si>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</si>
  <si>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</si>
  <si>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</si>
  <si>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</si>
  <si>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</si>
  <si>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</si>
  <si>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</si>
  <si>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</si>
  <si>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</si>
  <si>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</si>
  <si>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</si>
  <si>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</si>
  <si>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</si>
  <si>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</si>
  <si>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</si>
  <si>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</si>
  <si>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</si>
  <si>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</si>
  <si>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</si>
  <si>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</si>
  <si>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</si>
  <si>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</si>
  <si>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</si>
  <si>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November, 2025</t>
  </si>
  <si>
    <t>November, 2025  (P )</t>
  </si>
  <si>
    <t xml:space="preserve"> over November, 2025</t>
  </si>
  <si>
    <t>% Change in December, 2025</t>
  </si>
  <si>
    <t>% Change in July - December, 2025</t>
  </si>
  <si>
    <t xml:space="preserve"> December, 2025 (P )</t>
  </si>
  <si>
    <t>December, 2024</t>
  </si>
  <si>
    <t>July - December, 2025</t>
  </si>
  <si>
    <t>July - December, 2024</t>
  </si>
  <si>
    <t>July - December,   2024</t>
  </si>
  <si>
    <t>November, 2025 (R )</t>
  </si>
  <si>
    <t>December, 2025</t>
  </si>
  <si>
    <t>December, 2025 (P )</t>
  </si>
  <si>
    <t xml:space="preserve">      December, 2025 (1$=Rs.280.54096) , November, 2025 (1$=Rs.280.872982) and December, 2024 (1$=Rs.278.120361)</t>
  </si>
  <si>
    <t>July - Dec, 2025 (P )</t>
  </si>
  <si>
    <t xml:space="preserve">    July - Dec, 2024 (F )</t>
  </si>
  <si>
    <t>% Change in July - Dec,    2025</t>
  </si>
  <si>
    <t xml:space="preserve">    July - Dec,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</si>
</sst>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;\-#,##0;&quot;-&quot;"/>
    <numFmt numFmtId="166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5" fontId="5" fillId="0" borderId="0" applyFill="0" applyBorder="0" applyAlignment="0"/>
    <xf numFmtId="164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zoomScale="90" zoomScaleNormal="90" workbookViewId="0">
      <selection activeCell="F1" sqref="F1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1" t="s">
        <v>4</v>
      </c>
      <c r="B2" s="81"/>
      <c r="C2" s="81"/>
      <c r="D2" s="81"/>
      <c r="E2" s="81"/>
      <c r="F2" s="81"/>
      <c r="G2" s="81"/>
    </row>
    <row r="3" spans="1:8" x14ac:dyDescent="0.35">
      <c r="A3" s="82" t="s">
        <v>13</v>
      </c>
      <c r="B3" s="82"/>
      <c r="C3" s="82"/>
      <c r="D3" s="82"/>
      <c r="E3" s="82"/>
      <c r="F3" s="82"/>
      <c r="G3" s="82"/>
    </row>
    <row r="4" spans="1:8" x14ac:dyDescent="0.35">
      <c r="A4" s="82"/>
      <c r="B4" s="82"/>
      <c r="C4" s="82"/>
      <c r="D4" s="82"/>
      <c r="E4" s="82"/>
      <c r="F4" s="82"/>
      <c r="G4" s="82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2" t="s">
        <v>5</v>
      </c>
      <c r="B6" s="82"/>
      <c r="C6" s="82"/>
      <c r="D6" s="82"/>
      <c r="E6" s="82"/>
      <c r="F6" s="82"/>
      <c r="G6" s="82"/>
    </row>
    <row r="7" spans="1:8" x14ac:dyDescent="0.35">
      <c r="A7" s="81" t="s">
        <v>120</v>
      </c>
      <c r="B7" s="81"/>
      <c r="C7" s="81"/>
      <c r="D7" s="81"/>
      <c r="E7" s="81"/>
      <c r="F7" s="81"/>
      <c r="G7" s="81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3" t="s">
        <v>121</v>
      </c>
      <c r="C10" s="84"/>
      <c r="D10" s="83" t="s">
        <v>110</v>
      </c>
      <c r="E10" s="84"/>
      <c r="F10" s="85" t="s">
        <v>112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111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262350.05669612542</v>
      </c>
      <c r="C14" s="24">
        <f>detail!C7</f>
        <v>935157.76340155618</v>
      </c>
      <c r="D14" s="24">
        <f>detail!D7</f>
        <v>226741.95061606582</v>
      </c>
      <c r="E14" s="24">
        <f>detail!E7</f>
        <v>807275.76216663606</v>
      </c>
      <c r="F14" s="16">
        <f>IFERROR(B14/D14*100-100,"0.00")</f>
        <v>15.704242634991502</v>
      </c>
      <c r="G14" s="16">
        <f>IFERROR(C14/E14*100-100,"0.00")</f>
        <v>15.841179337739504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175.21079724533504</v>
      </c>
      <c r="C16" s="20">
        <f>detail!$C$11</f>
        <v>624.54622400000005</v>
      </c>
      <c r="D16" s="18">
        <f>detail!$D$11</f>
        <v>93.881070704698374</v>
      </c>
      <c r="E16" s="18">
        <f>detail!$E$11</f>
        <v>334.24742400000002</v>
      </c>
      <c r="F16" s="65">
        <f t="shared" ref="F16" si="2">IFERROR(B16/D16*100-100,"0.00")</f>
        <v>86.630591161937446</v>
      </c>
      <c r="G16" s="65">
        <f t="shared" ref="G16" si="3">IFERROR(C16/E16*100-100,"0.00")</f>
        <v>86.851469646629198</v>
      </c>
      <c r="H16" s="15"/>
    </row>
    <row r="17" spans="1:8" x14ac:dyDescent="0.35">
      <c r="A17" s="17" t="s">
        <v>18</v>
      </c>
      <c r="B17" s="18">
        <f>detail!$B$12</f>
        <v>24639.876711547691</v>
      </c>
      <c r="C17" s="20">
        <f>detail!$C$12</f>
        <v>87829.872370678742</v>
      </c>
      <c r="D17" s="18">
        <f>detail!$D$12</f>
        <v>24343.060068125549</v>
      </c>
      <c r="E17" s="18">
        <f>detail!$E$12</f>
        <v>86669.28337067875</v>
      </c>
      <c r="F17" s="65">
        <f t="shared" ref="F17:F39" si="4">IFERROR(B17/D17*100-100,"0.00")</f>
        <v>1.2193070328523987</v>
      </c>
      <c r="G17" s="65">
        <f t="shared" ref="G17:G39" si="5">IFERROR(C17/E17*100-100,"0.00")</f>
        <v>1.3391007227280767</v>
      </c>
      <c r="H17" s="15"/>
    </row>
    <row r="18" spans="1:8" x14ac:dyDescent="0.35">
      <c r="A18" s="17" t="s">
        <v>35</v>
      </c>
      <c r="B18" s="18">
        <f>detail!$B$32</f>
        <v>30347.24148986669</v>
      </c>
      <c r="C18" s="20">
        <f>detail!$C$32</f>
        <v>108174.01312758998</v>
      </c>
      <c r="D18" s="18">
        <f>detail!$D$32</f>
        <v>22146.152326375868</v>
      </c>
      <c r="E18" s="18">
        <f>detail!$E$32</f>
        <v>78847.570772670006</v>
      </c>
      <c r="F18" s="65">
        <f t="shared" si="4"/>
        <v>37.031666009645392</v>
      </c>
      <c r="G18" s="65">
        <f t="shared" si="5"/>
        <v>37.193843852809039</v>
      </c>
      <c r="H18" s="15"/>
    </row>
    <row r="19" spans="1:8" x14ac:dyDescent="0.35">
      <c r="A19" s="17" t="s">
        <v>42</v>
      </c>
      <c r="B19" s="18">
        <f>detail!$B$42</f>
        <v>1995.1039562303361</v>
      </c>
      <c r="C19" s="20">
        <f>detail!$C$42</f>
        <v>7111.6316000000006</v>
      </c>
      <c r="D19" s="18">
        <f>detail!$D$42</f>
        <v>903.36469400745341</v>
      </c>
      <c r="E19" s="18">
        <f>detail!$E$42</f>
        <v>3216.2747999999997</v>
      </c>
      <c r="F19" s="65">
        <f t="shared" si="4"/>
        <v>120.85254930428738</v>
      </c>
      <c r="G19" s="65">
        <f t="shared" si="5"/>
        <v>121.11392969282355</v>
      </c>
      <c r="H19" s="15"/>
    </row>
    <row r="20" spans="1:8" x14ac:dyDescent="0.35">
      <c r="A20" s="17" t="s">
        <v>45</v>
      </c>
      <c r="B20" s="18">
        <f>detail!$B$45</f>
        <v>1314.0075673816</v>
      </c>
      <c r="C20" s="20">
        <f>detail!$C$45</f>
        <v>4683.835</v>
      </c>
      <c r="D20" s="18">
        <f>detail!$D$45</f>
        <v>1246.1958684163064</v>
      </c>
      <c r="E20" s="18">
        <f>detail!$E$45</f>
        <v>4436.8662999999997</v>
      </c>
      <c r="F20" s="65">
        <f t="shared" si="4"/>
        <v>5.4414960508150472</v>
      </c>
      <c r="G20" s="65">
        <f t="shared" si="5"/>
        <v>5.5662867280900485</v>
      </c>
      <c r="H20" s="15"/>
    </row>
    <row r="21" spans="1:8" x14ac:dyDescent="0.35">
      <c r="A21" s="17" t="s">
        <v>53</v>
      </c>
      <c r="B21" s="18">
        <f>detail!$B$60</f>
        <v>1567.9902336991761</v>
      </c>
      <c r="C21" s="20">
        <f>detail!$C$60</f>
        <v>5589.1668500000005</v>
      </c>
      <c r="D21" s="18">
        <f>detail!$D$60</f>
        <v>8452.6223629701526</v>
      </c>
      <c r="E21" s="18">
        <f>detail!$E$60</f>
        <v>30094.109809999998</v>
      </c>
      <c r="F21" s="65">
        <f t="shared" si="4"/>
        <v>-81.449659450440635</v>
      </c>
      <c r="G21" s="65">
        <f t="shared" si="5"/>
        <v>-81.427705005107768</v>
      </c>
      <c r="H21" s="15"/>
    </row>
    <row r="22" spans="1:8" x14ac:dyDescent="0.35">
      <c r="A22" s="17" t="s">
        <v>56</v>
      </c>
      <c r="B22" s="18">
        <f>detail!$B$63</f>
        <v>316.68681112566401</v>
      </c>
      <c r="C22" s="20">
        <f>detail!$C$63</f>
        <v>1128.8434</v>
      </c>
      <c r="D22" s="18">
        <f>detail!$D$63</f>
        <v>243.06464180568179</v>
      </c>
      <c r="E22" s="18">
        <f>detail!$E$63</f>
        <v>865.38990000000001</v>
      </c>
      <c r="F22" s="65">
        <f t="shared" si="4"/>
        <v>30.289131637187893</v>
      </c>
      <c r="G22" s="65">
        <f t="shared" si="5"/>
        <v>30.443329648289165</v>
      </c>
      <c r="H22" s="15"/>
    </row>
    <row r="23" spans="1:8" x14ac:dyDescent="0.35">
      <c r="A23" s="17" t="s">
        <v>57</v>
      </c>
      <c r="B23" s="18">
        <f>detail!$B$64</f>
        <v>122537.63446483832</v>
      </c>
      <c r="C23" s="20">
        <f>detail!$C$64</f>
        <v>436790.5295</v>
      </c>
      <c r="D23" s="18">
        <f>detail!$D$64</f>
        <v>100219.89979484472</v>
      </c>
      <c r="E23" s="18">
        <f>detail!$E$64</f>
        <v>356815.73599999992</v>
      </c>
      <c r="F23" s="65">
        <f t="shared" si="4"/>
        <v>22.26876569990506</v>
      </c>
      <c r="G23" s="65">
        <f t="shared" si="5"/>
        <v>22.413471557207359</v>
      </c>
      <c r="H23" s="15"/>
    </row>
    <row r="24" spans="1:8" x14ac:dyDescent="0.35">
      <c r="A24" s="17" t="s">
        <v>69</v>
      </c>
      <c r="B24" s="18">
        <f>detail!$B$78</f>
        <v>55586.875013590368</v>
      </c>
      <c r="C24" s="20">
        <f>detail!$C$78</f>
        <v>198141.74377100001</v>
      </c>
      <c r="D24" s="18">
        <f>detail!$D$78</f>
        <v>48314.923551541244</v>
      </c>
      <c r="E24" s="18">
        <f>detail!$E$78</f>
        <v>172016.98507099997</v>
      </c>
      <c r="F24" s="65">
        <f t="shared" si="4"/>
        <v>15.051149681095069</v>
      </c>
      <c r="G24" s="65">
        <f t="shared" si="5"/>
        <v>15.187313444202658</v>
      </c>
      <c r="H24" s="15"/>
    </row>
    <row r="25" spans="1:8" x14ac:dyDescent="0.35">
      <c r="A25" s="17" t="s">
        <v>79</v>
      </c>
      <c r="B25" s="18">
        <f>detail!$B$93</f>
        <v>1203.4423243146784</v>
      </c>
      <c r="C25" s="20">
        <f>detail!$C$93</f>
        <v>4289.7205610000001</v>
      </c>
      <c r="D25" s="18">
        <f>detail!$D$93</f>
        <v>624.05099550027853</v>
      </c>
      <c r="E25" s="18">
        <f>detail!$E$93</f>
        <v>2221.8263610000004</v>
      </c>
      <c r="F25" s="65">
        <f t="shared" ref="F25" si="6">IFERROR(B25/D25*100-100,"0.00")</f>
        <v>92.843586981208716</v>
      </c>
      <c r="G25" s="65">
        <f t="shared" ref="G25" si="7">IFERROR(C25/E25*100-100,"0.00")</f>
        <v>93.071818585736878</v>
      </c>
      <c r="H25" s="15"/>
    </row>
    <row r="26" spans="1:8" x14ac:dyDescent="0.35">
      <c r="A26" s="15" t="s">
        <v>84</v>
      </c>
      <c r="B26" s="18">
        <f>detail!$B$98</f>
        <v>22665.987326285562</v>
      </c>
      <c r="C26" s="20">
        <f>detail!$C$98</f>
        <v>80793.860997287396</v>
      </c>
      <c r="D26" s="18">
        <f>detail!$D$98</f>
        <v>20154.735241773877</v>
      </c>
      <c r="E26" s="18">
        <f>detail!$E$98</f>
        <v>71757.472357287392</v>
      </c>
      <c r="F26" s="65">
        <f t="shared" si="4"/>
        <v>12.4598614389472</v>
      </c>
      <c r="G26" s="65">
        <f t="shared" si="5"/>
        <v>12.592958396035669</v>
      </c>
      <c r="H26" s="15"/>
    </row>
    <row r="27" spans="1:8" ht="18.5" x14ac:dyDescent="0.45">
      <c r="A27" s="22" t="s">
        <v>7</v>
      </c>
      <c r="B27" s="24">
        <f>detail!B110</f>
        <v>367174.58358423086</v>
      </c>
      <c r="C27" s="24">
        <f>detail!C110</f>
        <v>1308809.1791809329</v>
      </c>
      <c r="D27" s="24">
        <f>detail!D110</f>
        <v>273547.68310594698</v>
      </c>
      <c r="E27" s="24">
        <f>detail!E110</f>
        <v>973919.53173319821</v>
      </c>
      <c r="F27" s="65">
        <f t="shared" si="4"/>
        <v>34.226903118028417</v>
      </c>
      <c r="G27" s="65">
        <f t="shared" si="5"/>
        <v>34.385761506575534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detail!B114</f>
        <v>443.60894139988926</v>
      </c>
      <c r="C29" s="20">
        <f>detail!C114</f>
        <v>1581.26264842</v>
      </c>
      <c r="D29" s="18">
        <f>detail!D114</f>
        <v>450.10711257134773</v>
      </c>
      <c r="E29" s="18">
        <f>detail!E114</f>
        <v>1602.52904842</v>
      </c>
      <c r="F29" s="65">
        <f t="shared" si="4"/>
        <v>-1.44369439850351</v>
      </c>
      <c r="G29" s="65">
        <f t="shared" si="5"/>
        <v>-1.3270523876598332</v>
      </c>
      <c r="H29" s="15"/>
    </row>
    <row r="30" spans="1:8" x14ac:dyDescent="0.35">
      <c r="A30" s="17" t="s">
        <v>18</v>
      </c>
      <c r="B30" s="18">
        <f>detail!B115</f>
        <v>129823.68431711396</v>
      </c>
      <c r="C30" s="20">
        <f>detail!C115</f>
        <v>462761.95931287168</v>
      </c>
      <c r="D30" s="18">
        <f>detail!D115</f>
        <v>109813.58920883179</v>
      </c>
      <c r="E30" s="18">
        <f>detail!E115</f>
        <v>390972.41901619371</v>
      </c>
      <c r="F30" s="65">
        <f t="shared" si="4"/>
        <v>18.221875136263051</v>
      </c>
      <c r="G30" s="65">
        <f t="shared" si="5"/>
        <v>18.361791472995066</v>
      </c>
      <c r="H30" s="15"/>
    </row>
    <row r="31" spans="1:8" x14ac:dyDescent="0.35">
      <c r="A31" s="17" t="s">
        <v>35</v>
      </c>
      <c r="B31" s="18">
        <f>detail!B135</f>
        <v>104796.91377592963</v>
      </c>
      <c r="C31" s="20">
        <f>detail!C135</f>
        <v>373552.98768468475</v>
      </c>
      <c r="D31" s="18">
        <f>detail!D135</f>
        <v>74128.298929244353</v>
      </c>
      <c r="E31" s="18">
        <f>detail!E135</f>
        <v>263921.07350946404</v>
      </c>
      <c r="F31" s="65">
        <f t="shared" si="4"/>
        <v>41.372344016633292</v>
      </c>
      <c r="G31" s="65">
        <f t="shared" si="5"/>
        <v>41.539659079663977</v>
      </c>
      <c r="H31" s="15"/>
    </row>
    <row r="32" spans="1:8" x14ac:dyDescent="0.35">
      <c r="A32" s="17" t="s">
        <v>42</v>
      </c>
      <c r="B32" s="18">
        <f>detail!B145</f>
        <v>2576.8904723766395</v>
      </c>
      <c r="C32" s="20">
        <f>detail!C145</f>
        <v>9185.4339999999993</v>
      </c>
      <c r="D32" s="18">
        <f>detail!D145</f>
        <v>1813.2216546446443</v>
      </c>
      <c r="E32" s="18">
        <f>detail!E145</f>
        <v>6455.6642000000002</v>
      </c>
      <c r="F32" s="65">
        <f t="shared" ref="F32" si="8">IFERROR(B32/D32*100-100,"0.00")</f>
        <v>42.116683074891881</v>
      </c>
      <c r="G32" s="65">
        <f t="shared" ref="G32" si="9">IFERROR(C32/E32*100-100,"0.00")</f>
        <v>42.284879067904399</v>
      </c>
      <c r="H32" s="15"/>
    </row>
    <row r="33" spans="1:8" x14ac:dyDescent="0.35">
      <c r="A33" s="17" t="s">
        <v>45</v>
      </c>
      <c r="B33" s="18">
        <f>detail!B148</f>
        <v>13552.118285230799</v>
      </c>
      <c r="C33" s="20">
        <f>detail!C148</f>
        <v>48307.093143300001</v>
      </c>
      <c r="D33" s="18">
        <f>detail!D148</f>
        <v>11550.536177773305</v>
      </c>
      <c r="E33" s="18">
        <f>detail!E148</f>
        <v>41123.699743299992</v>
      </c>
      <c r="F33" s="65">
        <f t="shared" si="4"/>
        <v>17.328910767875328</v>
      </c>
      <c r="G33" s="65">
        <f t="shared" si="5"/>
        <v>17.467770275631267</v>
      </c>
      <c r="H33" s="15"/>
    </row>
    <row r="34" spans="1:8" x14ac:dyDescent="0.35">
      <c r="A34" s="17" t="s">
        <v>53</v>
      </c>
      <c r="B34" s="18">
        <f>detail!B163</f>
        <v>15760.523607257299</v>
      </c>
      <c r="C34" s="20">
        <f>detail!C163</f>
        <v>56179.046394000005</v>
      </c>
      <c r="D34" s="18">
        <f>detail!D163</f>
        <v>15188.902209467109</v>
      </c>
      <c r="E34" s="18">
        <f>detail!E163</f>
        <v>54077.476948164098</v>
      </c>
      <c r="F34" s="65">
        <f t="shared" si="4"/>
        <v>3.7634148268721077</v>
      </c>
      <c r="G34" s="65">
        <f t="shared" si="5"/>
        <v>3.886219484408187</v>
      </c>
      <c r="H34" s="15"/>
    </row>
    <row r="35" spans="1:8" x14ac:dyDescent="0.35">
      <c r="A35" s="17" t="s">
        <v>56</v>
      </c>
      <c r="B35" s="18">
        <f>detail!B166</f>
        <v>7270.8816161475197</v>
      </c>
      <c r="C35" s="20">
        <f>detail!C166</f>
        <v>25917.362000000001</v>
      </c>
      <c r="D35" s="18">
        <f>detail!D166</f>
        <v>3312.8161559695695</v>
      </c>
      <c r="E35" s="18">
        <f>detail!E166</f>
        <v>11794.712800000001</v>
      </c>
      <c r="F35" s="65">
        <f t="shared" si="4"/>
        <v>119.47736529374458</v>
      </c>
      <c r="G35" s="65">
        <f t="shared" si="5"/>
        <v>119.73711814330906</v>
      </c>
      <c r="H35" s="15"/>
    </row>
    <row r="36" spans="1:8" x14ac:dyDescent="0.35">
      <c r="A36" s="17" t="s">
        <v>57</v>
      </c>
      <c r="B36" s="18">
        <f>detail!B167</f>
        <v>16897.963052899253</v>
      </c>
      <c r="C36" s="20">
        <f>detail!C167</f>
        <v>60233.496930000001</v>
      </c>
      <c r="D36" s="18">
        <f>detail!D167</f>
        <v>13025.041940604962</v>
      </c>
      <c r="E36" s="18">
        <f>detail!E167</f>
        <v>46373.424199999987</v>
      </c>
      <c r="F36" s="65">
        <f t="shared" si="4"/>
        <v>29.734423351226525</v>
      </c>
      <c r="G36" s="65">
        <f t="shared" si="5"/>
        <v>29.887964861564001</v>
      </c>
      <c r="H36" s="15"/>
    </row>
    <row r="37" spans="1:8" x14ac:dyDescent="0.35">
      <c r="A37" s="17" t="s">
        <v>69</v>
      </c>
      <c r="B37" s="18">
        <f>detail!B181</f>
        <v>51732.333736809174</v>
      </c>
      <c r="C37" s="20">
        <f>detail!C181</f>
        <v>184402.06997512653</v>
      </c>
      <c r="D37" s="18">
        <f>detail!D181</f>
        <v>28644.448344758432</v>
      </c>
      <c r="E37" s="18">
        <f>detail!E181</f>
        <v>101983.63737512651</v>
      </c>
      <c r="F37" s="65">
        <f t="shared" si="4"/>
        <v>80.601605987205289</v>
      </c>
      <c r="G37" s="65">
        <f t="shared" si="5"/>
        <v>80.815349129821925</v>
      </c>
      <c r="H37" s="15"/>
    </row>
    <row r="38" spans="1:8" x14ac:dyDescent="0.35">
      <c r="A38" s="17" t="s">
        <v>79</v>
      </c>
      <c r="B38" s="18">
        <f>detail!B196</f>
        <v>2859.4845152842081</v>
      </c>
      <c r="C38" s="20">
        <f>detail!C196</f>
        <v>10192.7523</v>
      </c>
      <c r="D38" s="18">
        <f>detail!D196</f>
        <v>3127.3383960919796</v>
      </c>
      <c r="E38" s="18">
        <f>detail!E196</f>
        <v>11134.3511</v>
      </c>
      <c r="F38" s="65">
        <f t="shared" ref="F38" si="10">IFERROR(B38/D38*100-100,"0.00")</f>
        <v>-8.5649151733144748</v>
      </c>
      <c r="G38" s="67">
        <f t="shared" ref="G38" si="11">IFERROR(C38/E38*100-100,"0.00")</f>
        <v>-8.4567011722847525</v>
      </c>
    </row>
    <row r="39" spans="1:8" x14ac:dyDescent="0.35">
      <c r="A39" s="19" t="s">
        <v>84</v>
      </c>
      <c r="B39" s="23">
        <f>detail!B201</f>
        <v>21460.181263782568</v>
      </c>
      <c r="C39" s="21">
        <f>detail!C201</f>
        <v>76495.714792529994</v>
      </c>
      <c r="D39" s="23">
        <f>detail!D201</f>
        <v>12493.382975989491</v>
      </c>
      <c r="E39" s="23">
        <f>detail!E201</f>
        <v>44480.543792529999</v>
      </c>
      <c r="F39" s="66">
        <f t="shared" si="4"/>
        <v>71.772379867214426</v>
      </c>
      <c r="G39" s="68">
        <f t="shared" si="5"/>
        <v>71.97567356489148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3"/>
      <c r="C44" s="84"/>
      <c r="D44" s="89"/>
      <c r="E44" s="89"/>
      <c r="F44" s="83" t="s">
        <v>125</v>
      </c>
      <c r="G44" s="84"/>
    </row>
    <row r="45" spans="1:8" x14ac:dyDescent="0.35">
      <c r="A45" s="6" t="s">
        <v>0</v>
      </c>
      <c r="B45" s="79" t="s">
        <v>123</v>
      </c>
      <c r="C45" s="80"/>
      <c r="D45" s="79" t="s">
        <v>124</v>
      </c>
      <c r="E45" s="80"/>
      <c r="F45" s="79" t="s">
        <v>3</v>
      </c>
      <c r="G45" s="80"/>
    </row>
    <row r="46" spans="1:8" x14ac:dyDescent="0.35">
      <c r="A46" s="7"/>
      <c r="B46" s="77"/>
      <c r="C46" s="78"/>
      <c r="D46" s="77"/>
      <c r="E46" s="78"/>
      <c r="F46" s="79" t="s">
        <v>126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1342722.2051320809</v>
      </c>
      <c r="C48" s="24">
        <f>detail!P7</f>
        <v>4764842.6543328781</v>
      </c>
      <c r="D48" s="24">
        <f>detail!Q7</f>
        <v>1137481.190970446</v>
      </c>
      <c r="E48" s="24">
        <f>detail!R7</f>
        <v>4089758.0907833735</v>
      </c>
      <c r="F48" s="65">
        <f t="shared" ref="F48:F73" si="12">IFERROR(B48/D48*100-100,"0.00")</f>
        <v>18.043464436236761</v>
      </c>
      <c r="G48" s="67">
        <f t="shared" ref="G48:G73" si="13">IFERROR(C48/E48*100-100,"0.00")</f>
        <v>16.506711364441486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2"/>
        <v>0.00</v>
      </c>
      <c r="G49" s="67" t="str">
        <f t="shared" si="13"/>
        <v>0.00</v>
      </c>
    </row>
    <row r="50" spans="1:7" x14ac:dyDescent="0.35">
      <c r="A50" s="17" t="s">
        <v>17</v>
      </c>
      <c r="B50" s="18">
        <f>detail!O11</f>
        <v>727.48417530377833</v>
      </c>
      <c r="C50" s="18">
        <f>detail!P11</f>
        <v>2581.5821140000003</v>
      </c>
      <c r="D50" s="18">
        <f>detail!Q11</f>
        <v>1433.8187101719577</v>
      </c>
      <c r="E50" s="18">
        <f>detail!R11</f>
        <v>5155.2251740000002</v>
      </c>
      <c r="F50" s="65">
        <f t="shared" si="12"/>
        <v>-49.262471598202872</v>
      </c>
      <c r="G50" s="67">
        <f t="shared" si="13"/>
        <v>-49.922999929857184</v>
      </c>
    </row>
    <row r="51" spans="1:7" x14ac:dyDescent="0.35">
      <c r="A51" s="17" t="s">
        <v>18</v>
      </c>
      <c r="B51" s="18">
        <f>detail!O12</f>
        <v>130052.73859962291</v>
      </c>
      <c r="C51" s="18">
        <f>detail!P12</f>
        <v>461510.82764832239</v>
      </c>
      <c r="D51" s="18">
        <f>detail!Q12</f>
        <v>127913.90096692843</v>
      </c>
      <c r="E51" s="18">
        <f>detail!R12</f>
        <v>459908.18622402236</v>
      </c>
      <c r="F51" s="65">
        <f t="shared" si="12"/>
        <v>1.6720916307973965</v>
      </c>
      <c r="G51" s="67">
        <f t="shared" si="13"/>
        <v>0.34846986253020873</v>
      </c>
    </row>
    <row r="52" spans="1:7" x14ac:dyDescent="0.35">
      <c r="A52" s="17" t="s">
        <v>35</v>
      </c>
      <c r="B52" s="18">
        <f>detail!O32</f>
        <v>120202.33991119869</v>
      </c>
      <c r="C52" s="18">
        <f>detail!P32</f>
        <v>426555.27269183646</v>
      </c>
      <c r="D52" s="18">
        <f>detail!Q32</f>
        <v>99713.461304145283</v>
      </c>
      <c r="E52" s="18">
        <f>detail!R32</f>
        <v>358514.88215002796</v>
      </c>
      <c r="F52" s="65">
        <f t="shared" si="12"/>
        <v>20.54775587877586</v>
      </c>
      <c r="G52" s="67">
        <f t="shared" si="13"/>
        <v>18.978400599095792</v>
      </c>
    </row>
    <row r="53" spans="1:7" x14ac:dyDescent="0.35">
      <c r="A53" s="17" t="s">
        <v>42</v>
      </c>
      <c r="B53" s="18">
        <f>detail!O42</f>
        <v>13627.962002366139</v>
      </c>
      <c r="C53" s="18">
        <f>detail!P42</f>
        <v>48360.7811</v>
      </c>
      <c r="D53" s="18">
        <f>detail!Q42</f>
        <v>6658.8613177011412</v>
      </c>
      <c r="E53" s="18">
        <f>detail!R42</f>
        <v>23941.610785000004</v>
      </c>
      <c r="F53" s="65">
        <f t="shared" si="12"/>
        <v>104.65904532564977</v>
      </c>
      <c r="G53" s="67">
        <f t="shared" si="13"/>
        <v>101.99468421021695</v>
      </c>
    </row>
    <row r="54" spans="1:7" x14ac:dyDescent="0.35">
      <c r="A54" s="17" t="s">
        <v>45</v>
      </c>
      <c r="B54" s="18">
        <f>detail!O45</f>
        <v>11304.678780442655</v>
      </c>
      <c r="C54" s="18">
        <f>detail!P45</f>
        <v>40116.2768</v>
      </c>
      <c r="D54" s="18">
        <f>detail!Q45</f>
        <v>11417.404694165034</v>
      </c>
      <c r="E54" s="18">
        <f>detail!R45</f>
        <v>41050.721185000002</v>
      </c>
      <c r="F54" s="65">
        <f t="shared" si="12"/>
        <v>-0.98731644136245222</v>
      </c>
      <c r="G54" s="67">
        <f t="shared" si="13"/>
        <v>-2.2763166103436276</v>
      </c>
    </row>
    <row r="55" spans="1:7" x14ac:dyDescent="0.35">
      <c r="A55" s="17" t="s">
        <v>53</v>
      </c>
      <c r="B55" s="18">
        <f>detail!O60</f>
        <v>19013.060914510381</v>
      </c>
      <c r="C55" s="18">
        <f>detail!P60</f>
        <v>67470.578268999991</v>
      </c>
      <c r="D55" s="18">
        <f>detail!Q60</f>
        <v>10224.622511171872</v>
      </c>
      <c r="E55" s="18">
        <f>detail!R60</f>
        <v>36762.131077170001</v>
      </c>
      <c r="F55" s="65">
        <f t="shared" si="12"/>
        <v>85.953671088941178</v>
      </c>
      <c r="G55" s="67">
        <f t="shared" si="13"/>
        <v>83.532826558307278</v>
      </c>
    </row>
    <row r="56" spans="1:7" x14ac:dyDescent="0.35">
      <c r="A56" s="17" t="s">
        <v>56</v>
      </c>
      <c r="B56" s="18">
        <f>detail!O63</f>
        <v>1628.4040711718908</v>
      </c>
      <c r="C56" s="18">
        <f>detail!P63</f>
        <v>5778.6257999999998</v>
      </c>
      <c r="D56" s="18">
        <f>detail!Q63</f>
        <v>1634.7667385957639</v>
      </c>
      <c r="E56" s="18">
        <f>detail!R63</f>
        <v>5877.7240000000002</v>
      </c>
      <c r="F56" s="65">
        <f t="shared" ref="F56" si="14">IFERROR(B56/D56*100-100,"0.00")</f>
        <v>-0.38920949843513597</v>
      </c>
      <c r="G56" s="67">
        <f t="shared" ref="G56" si="15">IFERROR(C56/E56*100-100,"0.00")</f>
        <v>-1.6859961440857063</v>
      </c>
    </row>
    <row r="57" spans="1:7" x14ac:dyDescent="0.35">
      <c r="A57" s="17" t="s">
        <v>57</v>
      </c>
      <c r="B57" s="18">
        <f>detail!O64</f>
        <v>630368.98761230463</v>
      </c>
      <c r="C57" s="18">
        <f>detail!P64</f>
        <v>2236954.9179000012</v>
      </c>
      <c r="D57" s="18">
        <f>detail!Q64</f>
        <v>519136.86876441777</v>
      </c>
      <c r="E57" s="18">
        <f>detail!R64</f>
        <v>1866531.2675999999</v>
      </c>
      <c r="F57" s="65">
        <f t="shared" si="12"/>
        <v>21.426357005355271</v>
      </c>
      <c r="G57" s="67">
        <f t="shared" si="13"/>
        <v>19.84556362542456</v>
      </c>
    </row>
    <row r="58" spans="1:7" x14ac:dyDescent="0.35">
      <c r="A58" s="17" t="s">
        <v>69</v>
      </c>
      <c r="B58" s="18">
        <f>detail!O78</f>
        <v>285484.80893600482</v>
      </c>
      <c r="C58" s="18">
        <f>detail!P78</f>
        <v>1013083.8602229999</v>
      </c>
      <c r="D58" s="18">
        <f>detail!Q78</f>
        <v>225746.61654973828</v>
      </c>
      <c r="E58" s="18">
        <f>detail!R78</f>
        <v>811660.93895019998</v>
      </c>
      <c r="F58" s="65">
        <f t="shared" si="12"/>
        <v>26.462497334087203</v>
      </c>
      <c r="G58" s="67">
        <f t="shared" si="13"/>
        <v>24.816140780819126</v>
      </c>
    </row>
    <row r="59" spans="1:7" x14ac:dyDescent="0.35">
      <c r="A59" s="17" t="s">
        <v>79</v>
      </c>
      <c r="B59" s="18">
        <f>detail!O93</f>
        <v>10057.611343135053</v>
      </c>
      <c r="C59" s="18">
        <f>detail!P93</f>
        <v>35690.878832050003</v>
      </c>
      <c r="D59" s="18">
        <f>detail!Q93</f>
        <v>3960.0715669920046</v>
      </c>
      <c r="E59" s="18">
        <f>detail!R93</f>
        <v>14238.2439901</v>
      </c>
      <c r="F59" s="65">
        <f>IFERROR(B59/D59*100-100,"0.00")</f>
        <v>153.97549445740509</v>
      </c>
      <c r="G59" s="67">
        <f t="shared" si="13"/>
        <v>150.66910538171871</v>
      </c>
    </row>
    <row r="60" spans="1:7" x14ac:dyDescent="0.35">
      <c r="A60" s="15" t="s">
        <v>84</v>
      </c>
      <c r="B60" s="18">
        <f>detail!O98</f>
        <v>120254.12878602004</v>
      </c>
      <c r="C60" s="18">
        <f>detail!P98</f>
        <v>426739.05295466783</v>
      </c>
      <c r="D60" s="18">
        <f>detail!Q98</f>
        <v>129640.7978464185</v>
      </c>
      <c r="E60" s="18">
        <f>detail!R98</f>
        <v>466117.15964785335</v>
      </c>
      <c r="F60" s="65">
        <f t="shared" si="12"/>
        <v>-7.2405208979958218</v>
      </c>
      <c r="G60" s="67">
        <f t="shared" si="13"/>
        <v>-8.4481135006776498</v>
      </c>
    </row>
    <row r="61" spans="1:7" ht="18.5" x14ac:dyDescent="0.45">
      <c r="A61" s="22" t="s">
        <v>7</v>
      </c>
      <c r="B61" s="24">
        <f>detail!O110</f>
        <v>1832937.7476488904</v>
      </c>
      <c r="C61" s="24">
        <f>detail!P110</f>
        <v>6504442.9364115214</v>
      </c>
      <c r="D61" s="24">
        <f>detail!Q110</f>
        <v>1562891.3597830425</v>
      </c>
      <c r="E61" s="24">
        <f>detail!R110</f>
        <v>5619299.5844044676</v>
      </c>
      <c r="F61" s="65">
        <f t="shared" si="12"/>
        <v>17.278641037681282</v>
      </c>
      <c r="G61" s="67">
        <f t="shared" si="13"/>
        <v>15.751844846707201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2"/>
        <v>0.00</v>
      </c>
      <c r="G62" s="67" t="str">
        <f t="shared" si="13"/>
        <v>0.00</v>
      </c>
    </row>
    <row r="63" spans="1:7" x14ac:dyDescent="0.35">
      <c r="A63" s="17" t="s">
        <v>17</v>
      </c>
      <c r="B63" s="18">
        <f>detail!O114</f>
        <v>6009.8454322024309</v>
      </c>
      <c r="C63" s="18">
        <f>detail!P114</f>
        <v>21326.799953002104</v>
      </c>
      <c r="D63" s="18">
        <f>detail!Q114</f>
        <v>5803.7408841541901</v>
      </c>
      <c r="E63" s="18">
        <f>detail!R114</f>
        <v>20867.067012799998</v>
      </c>
      <c r="F63" s="65">
        <f t="shared" si="12"/>
        <v>3.5512362140591449</v>
      </c>
      <c r="G63" s="67">
        <f t="shared" si="13"/>
        <v>2.2031507346964645</v>
      </c>
    </row>
    <row r="64" spans="1:7" x14ac:dyDescent="0.35">
      <c r="A64" s="17" t="s">
        <v>18</v>
      </c>
      <c r="B64" s="18">
        <f>detail!O115</f>
        <v>740491.89806277968</v>
      </c>
      <c r="C64" s="18">
        <f>detail!P115</f>
        <v>2627741.887034907</v>
      </c>
      <c r="D64" s="18">
        <f>detail!Q115</f>
        <v>670594.91581462114</v>
      </c>
      <c r="E64" s="18">
        <f>detail!R115</f>
        <v>2411091.2816511788</v>
      </c>
      <c r="F64" s="65">
        <f t="shared" si="12"/>
        <v>10.423130357803203</v>
      </c>
      <c r="G64" s="67">
        <f t="shared" si="13"/>
        <v>8.9855828782790894</v>
      </c>
    </row>
    <row r="65" spans="1:7" x14ac:dyDescent="0.35">
      <c r="A65" s="17" t="s">
        <v>108</v>
      </c>
      <c r="B65" s="18">
        <f>detail!O135</f>
        <v>487549.43479534565</v>
      </c>
      <c r="C65" s="18">
        <f>detail!P135</f>
        <v>1730139.215788295</v>
      </c>
      <c r="D65" s="18">
        <f>detail!Q135</f>
        <v>320855.48518023372</v>
      </c>
      <c r="E65" s="18">
        <f>detail!R135</f>
        <v>1153620.2329363879</v>
      </c>
      <c r="F65" s="65">
        <f t="shared" si="12"/>
        <v>51.952968646141471</v>
      </c>
      <c r="G65" s="67">
        <f t="shared" si="13"/>
        <v>49.974763478658332</v>
      </c>
    </row>
    <row r="66" spans="1:7" x14ac:dyDescent="0.35">
      <c r="A66" s="17" t="s">
        <v>42</v>
      </c>
      <c r="B66" s="18">
        <f>detail!O145</f>
        <v>9245.4149380409453</v>
      </c>
      <c r="C66" s="18">
        <f>detail!P145</f>
        <v>32808.683199999999</v>
      </c>
      <c r="D66" s="18">
        <f>detail!Q145</f>
        <v>6091.9021966596702</v>
      </c>
      <c r="E66" s="18">
        <f>detail!R145</f>
        <v>21903.136943999998</v>
      </c>
      <c r="F66" s="65">
        <f t="shared" ref="F66" si="16">IFERROR(B66/D66*100-100,"0.00")</f>
        <v>51.765649538996513</v>
      </c>
      <c r="G66" s="67">
        <f t="shared" ref="G66" si="17">IFERROR(C66/E66*100-100,"0.00")</f>
        <v>49.789882992022285</v>
      </c>
    </row>
    <row r="67" spans="1:7" x14ac:dyDescent="0.35">
      <c r="A67" s="17" t="s">
        <v>45</v>
      </c>
      <c r="B67" s="18">
        <f>detail!O148</f>
        <v>57970.363563993116</v>
      </c>
      <c r="C67" s="18">
        <f>detail!P148</f>
        <v>205716.16373152009</v>
      </c>
      <c r="D67" s="18">
        <f>detail!Q148</f>
        <v>56313.976739406833</v>
      </c>
      <c r="E67" s="18">
        <f>detail!R148</f>
        <v>202474.15414199998</v>
      </c>
      <c r="F67" s="65">
        <f t="shared" si="12"/>
        <v>2.9413423105443712</v>
      </c>
      <c r="G67" s="67">
        <f t="shared" si="13"/>
        <v>1.6011967568198457</v>
      </c>
    </row>
    <row r="68" spans="1:7" x14ac:dyDescent="0.35">
      <c r="A68" s="17" t="s">
        <v>53</v>
      </c>
      <c r="B68" s="18">
        <f>detail!O163</f>
        <v>107296.3800929655</v>
      </c>
      <c r="C68" s="18">
        <f>detail!P163</f>
        <v>380756.6200725669</v>
      </c>
      <c r="D68" s="18">
        <f>detail!Q163</f>
        <v>88250.073929007674</v>
      </c>
      <c r="E68" s="18">
        <f>detail!R163</f>
        <v>317298.8324804462</v>
      </c>
      <c r="F68" s="65">
        <f t="shared" si="12"/>
        <v>21.58219853649021</v>
      </c>
      <c r="G68" s="67">
        <f t="shared" si="13"/>
        <v>19.999376328001887</v>
      </c>
    </row>
    <row r="69" spans="1:7" x14ac:dyDescent="0.35">
      <c r="A69" s="17" t="s">
        <v>56</v>
      </c>
      <c r="B69" s="18">
        <f>detail!O166</f>
        <v>27916.386259524679</v>
      </c>
      <c r="C69" s="18">
        <f>detail!P166</f>
        <v>99065.307399999991</v>
      </c>
      <c r="D69" s="18">
        <f>detail!Q166</f>
        <v>49430.274622475335</v>
      </c>
      <c r="E69" s="18">
        <f>detail!R166</f>
        <v>177724.13923999999</v>
      </c>
      <c r="F69" s="65">
        <f t="shared" si="12"/>
        <v>-43.523707944702693</v>
      </c>
      <c r="G69" s="67">
        <f t="shared" si="13"/>
        <v>-44.258946576626002</v>
      </c>
    </row>
    <row r="70" spans="1:7" x14ac:dyDescent="0.35">
      <c r="A70" s="17" t="s">
        <v>57</v>
      </c>
      <c r="B70" s="18">
        <f>detail!O167</f>
        <v>86619.846200894666</v>
      </c>
      <c r="C70" s="18">
        <f>detail!P167</f>
        <v>307382.96895088366</v>
      </c>
      <c r="D70" s="18">
        <f>detail!Q167</f>
        <v>85145.176505777054</v>
      </c>
      <c r="E70" s="18">
        <f>detail!R167</f>
        <v>306135.32537500001</v>
      </c>
      <c r="F70" s="65">
        <f t="shared" si="12"/>
        <v>1.7319474286574064</v>
      </c>
      <c r="G70" s="67">
        <f t="shared" si="13"/>
        <v>0.40754642554084342</v>
      </c>
    </row>
    <row r="71" spans="1:7" x14ac:dyDescent="0.35">
      <c r="A71" s="17" t="s">
        <v>69</v>
      </c>
      <c r="B71" s="18">
        <f>detail!O181</f>
        <v>182612.13214022288</v>
      </c>
      <c r="C71" s="18">
        <f>detail!P181</f>
        <v>648025.38685566303</v>
      </c>
      <c r="D71" s="18">
        <f>detail!Q181</f>
        <v>182576.9918149109</v>
      </c>
      <c r="E71" s="18">
        <f>detail!R181</f>
        <v>656446.66073895746</v>
      </c>
      <c r="F71" s="65">
        <f t="shared" si="12"/>
        <v>1.9246853046865908E-2</v>
      </c>
      <c r="G71" s="67">
        <f t="shared" si="13"/>
        <v>-1.2828572962523168</v>
      </c>
    </row>
    <row r="72" spans="1:7" x14ac:dyDescent="0.35">
      <c r="A72" s="17" t="s">
        <v>79</v>
      </c>
      <c r="B72" s="18">
        <f>detail!O196</f>
        <v>18495.580140513841</v>
      </c>
      <c r="C72" s="18">
        <f>detail!P196</f>
        <v>65634.223395809109</v>
      </c>
      <c r="D72" s="18">
        <f>detail!Q196</f>
        <v>931.53990610051483</v>
      </c>
      <c r="E72" s="18">
        <f>detail!R196</f>
        <v>3349.306255</v>
      </c>
      <c r="F72" s="65">
        <f t="shared" si="12"/>
        <v>1885.4844671053884</v>
      </c>
      <c r="G72" s="67">
        <f t="shared" si="13"/>
        <v>1859.6363664214728</v>
      </c>
    </row>
    <row r="73" spans="1:7" x14ac:dyDescent="0.35">
      <c r="A73" s="19" t="s">
        <v>84</v>
      </c>
      <c r="B73" s="23">
        <f>detail!O201</f>
        <v>108730.46602240717</v>
      </c>
      <c r="C73" s="23">
        <f>detail!P201</f>
        <v>385845.68002887419</v>
      </c>
      <c r="D73" s="23">
        <f>detail!Q201</f>
        <v>96897.28218969531</v>
      </c>
      <c r="E73" s="23">
        <f>detail!R201</f>
        <v>348389.44762869697</v>
      </c>
      <c r="F73" s="66">
        <f t="shared" si="12"/>
        <v>12.212090540936018</v>
      </c>
      <c r="G73" s="68">
        <f t="shared" si="13"/>
        <v>10.75125341916123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122</v>
      </c>
    </row>
  </sheetData>
  <mergeCells count="18">
    <mergeCell ref="F44:G44"/>
    <mergeCell ref="F45:G45"/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zoomScale="50" zoomScaleNormal="50" workbookViewId="0">
      <selection activeCell="O110" sqref="O110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16384" width="15.765625" style="16"/>
  </cols>
  <sheetData>
    <row r="1" spans="1:20" x14ac:dyDescent="0.35">
      <c r="A1" s="25"/>
      <c r="B1" s="93" t="s">
        <v>89</v>
      </c>
      <c r="C1" s="93"/>
      <c r="D1" s="93"/>
      <c r="E1" s="93"/>
      <c r="F1" s="93"/>
      <c r="G1" s="93"/>
      <c r="H1" s="26"/>
      <c r="I1" s="27" t="s">
        <v>9</v>
      </c>
      <c r="J1" s="28"/>
      <c r="K1" s="28"/>
      <c r="N1" s="25"/>
      <c r="O1" s="93" t="s">
        <v>89</v>
      </c>
      <c r="P1" s="93"/>
      <c r="Q1" s="93"/>
      <c r="R1" s="93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3"/>
      <c r="C3" s="84"/>
      <c r="D3" s="89"/>
      <c r="E3" s="89"/>
      <c r="F3" s="83"/>
      <c r="G3" s="84"/>
      <c r="H3" s="83" t="s">
        <v>112</v>
      </c>
      <c r="I3" s="90"/>
      <c r="J3" s="90"/>
      <c r="K3" s="90"/>
      <c r="N3" s="32"/>
      <c r="O3" s="83"/>
      <c r="P3" s="84"/>
      <c r="Q3" s="89"/>
      <c r="R3" s="89"/>
      <c r="S3" s="83" t="s">
        <v>113</v>
      </c>
      <c r="T3" s="90"/>
    </row>
    <row r="4" spans="1:20" x14ac:dyDescent="0.35">
      <c r="A4" s="33"/>
      <c r="B4" s="89" t="s">
        <v>114</v>
      </c>
      <c r="C4" s="89"/>
      <c r="D4" s="79" t="s">
        <v>119</v>
      </c>
      <c r="E4" s="80"/>
      <c r="F4" s="89" t="s">
        <v>115</v>
      </c>
      <c r="G4" s="89"/>
      <c r="H4" s="91" t="s">
        <v>3</v>
      </c>
      <c r="I4" s="92"/>
      <c r="J4" s="92"/>
      <c r="K4" s="92"/>
      <c r="N4" s="33"/>
      <c r="O4" s="79" t="s">
        <v>116</v>
      </c>
      <c r="P4" s="80"/>
      <c r="Q4" s="79" t="s">
        <v>117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4" t="s">
        <v>115</v>
      </c>
      <c r="K5" s="95"/>
      <c r="N5" s="34" t="s">
        <v>0</v>
      </c>
      <c r="O5" s="77"/>
      <c r="P5" s="78"/>
      <c r="Q5" s="77"/>
      <c r="R5" s="78"/>
      <c r="S5" s="94" t="s">
        <v>118</v>
      </c>
      <c r="T5" s="95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E7" si="0">B8+B11+B12+B32+B42+B45+B60+B63+B64+B78+B93+B98</f>
        <v>262350.05669612542</v>
      </c>
      <c r="C7" s="42">
        <f t="shared" si="0"/>
        <v>935157.76340155618</v>
      </c>
      <c r="D7" s="42">
        <f t="shared" si="0"/>
        <v>226741.95061606582</v>
      </c>
      <c r="E7" s="42">
        <f t="shared" si="0"/>
        <v>807275.76216663606</v>
      </c>
      <c r="F7" s="42">
        <f t="shared" ref="F7:G7" si="1">F8+F11+F12+F32+F42+F45+F60+F63+F64+F78+F93+F98</f>
        <v>224333.95875706489</v>
      </c>
      <c r="G7" s="42">
        <f t="shared" si="1"/>
        <v>806607.46286412631</v>
      </c>
      <c r="H7" s="65">
        <f>IFERROR(B7/D7*100-100,"0.00")</f>
        <v>15.704242634991502</v>
      </c>
      <c r="I7" s="65">
        <f t="shared" ref="I7:I10" si="2">IFERROR(C7/E7*100-100,"0.00")</f>
        <v>15.841179337739504</v>
      </c>
      <c r="J7" s="65">
        <f t="shared" ref="J7:J10" si="3">IFERROR(B7/F7*100-100,"0.00")</f>
        <v>16.946207408673615</v>
      </c>
      <c r="K7" s="65">
        <f t="shared" ref="K7:K10" si="4">IFERROR(C7/G7*100-100,"0.00")</f>
        <v>15.937157348007872</v>
      </c>
      <c r="L7" s="42"/>
      <c r="M7" s="42"/>
      <c r="N7" s="41" t="s">
        <v>91</v>
      </c>
      <c r="O7" s="42">
        <f t="shared" ref="O7:R7" si="5">O8+O11+O12+O32+O42+O45+O60+O63+O64+O78+O93+O98</f>
        <v>1342722.2051320809</v>
      </c>
      <c r="P7" s="42">
        <f t="shared" si="5"/>
        <v>4764842.6543328781</v>
      </c>
      <c r="Q7" s="42">
        <f t="shared" si="5"/>
        <v>1137481.190970446</v>
      </c>
      <c r="R7" s="42">
        <f t="shared" si="5"/>
        <v>4089758.0907833735</v>
      </c>
      <c r="S7" s="65">
        <f t="shared" ref="S7:S52" si="6">IFERROR(O7/Q7*100-100,"0.00")</f>
        <v>18.043464436236761</v>
      </c>
      <c r="T7" s="65">
        <f t="shared" ref="T7:T52" si="7">IFERROR(P7/R7*100-100,"0.00")</f>
        <v>16.506711364441486</v>
      </c>
    </row>
    <row r="8" spans="1:20" ht="35.5" x14ac:dyDescent="0.4">
      <c r="A8" s="43" t="s">
        <v>14</v>
      </c>
      <c r="B8" s="44">
        <f t="shared" ref="B8:E8" si="8">SUM(B9:B10)</f>
        <v>0</v>
      </c>
      <c r="C8" s="44">
        <f t="shared" si="8"/>
        <v>0</v>
      </c>
      <c r="D8" s="44">
        <f t="shared" si="8"/>
        <v>0</v>
      </c>
      <c r="E8" s="44">
        <f t="shared" si="8"/>
        <v>0</v>
      </c>
      <c r="F8" s="44">
        <f t="shared" ref="F8:G8" si="9">SUM(F9:F10)</f>
        <v>0</v>
      </c>
      <c r="G8" s="44">
        <f t="shared" si="9"/>
        <v>0</v>
      </c>
      <c r="H8" s="65" t="str">
        <f>IFERROR(B8/D8*100-100,"0.00")</f>
        <v>0.00</v>
      </c>
      <c r="I8" s="65" t="str">
        <f t="shared" si="2"/>
        <v>0.00</v>
      </c>
      <c r="J8" s="65" t="str">
        <f t="shared" si="3"/>
        <v>0.00</v>
      </c>
      <c r="K8" s="65" t="str">
        <f t="shared" si="4"/>
        <v>0.00</v>
      </c>
      <c r="L8" s="44"/>
      <c r="M8" s="44"/>
      <c r="N8" s="43" t="s">
        <v>14</v>
      </c>
      <c r="O8" s="44">
        <f t="shared" ref="O8:R8" si="10">SUM(O9:O10)</f>
        <v>0</v>
      </c>
      <c r="P8" s="44">
        <f t="shared" si="10"/>
        <v>0</v>
      </c>
      <c r="Q8" s="44">
        <f t="shared" si="10"/>
        <v>0</v>
      </c>
      <c r="R8" s="44">
        <f t="shared" si="10"/>
        <v>0</v>
      </c>
      <c r="S8" s="65" t="str">
        <f t="shared" si="6"/>
        <v>0.00</v>
      </c>
      <c r="T8" s="65" t="str">
        <f t="shared" si="7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2"/>
        <v>0.00</v>
      </c>
      <c r="J9" s="65" t="str">
        <f t="shared" si="3"/>
        <v>0.00</v>
      </c>
      <c r="K9" s="65" t="str">
        <f t="shared" si="4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6"/>
        <v>0.00</v>
      </c>
      <c r="T9" s="65" t="str">
        <f t="shared" si="7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2"/>
        <v>0.00</v>
      </c>
      <c r="J10" s="65" t="str">
        <f t="shared" si="3"/>
        <v>0.00</v>
      </c>
      <c r="K10" s="65" t="str">
        <f t="shared" si="4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6"/>
        <v>0.00</v>
      </c>
      <c r="T10" s="65" t="str">
        <f t="shared" si="7"/>
        <v>0.00</v>
      </c>
    </row>
    <row r="11" spans="1:20" ht="35.5" x14ac:dyDescent="0.4">
      <c r="A11" s="43" t="s">
        <v>17</v>
      </c>
      <c r="B11" s="44">
        <v>175.21079724533504</v>
      </c>
      <c r="C11" s="44">
        <v>624.54622400000005</v>
      </c>
      <c r="D11" s="44">
        <v>93.881070704698374</v>
      </c>
      <c r="E11" s="44">
        <v>334.24742400000002</v>
      </c>
      <c r="F11" s="44">
        <v>177.41537401068967</v>
      </c>
      <c r="G11" s="44">
        <v>637.90861400000006</v>
      </c>
      <c r="H11" s="65">
        <f>IFERROR(B11/D11*100-100,"0.00")</f>
        <v>86.630591161937446</v>
      </c>
      <c r="I11" s="65">
        <f>IFERROR(C11/E11*100-100,"0.00")</f>
        <v>86.851469646629198</v>
      </c>
      <c r="J11" s="65">
        <f>IFERROR(B11/F11*100-100,"0.00")</f>
        <v>-1.2426075122564129</v>
      </c>
      <c r="K11" s="65">
        <f t="shared" ref="K11" si="11">IFERROR(C11/G11*100-100,"0.00")</f>
        <v>-2.0947185391041074</v>
      </c>
      <c r="N11" s="43" t="s">
        <v>17</v>
      </c>
      <c r="O11" s="44">
        <v>727.48417530377833</v>
      </c>
      <c r="P11" s="44">
        <v>2581.5821140000003</v>
      </c>
      <c r="Q11" s="44">
        <v>1433.8187101719577</v>
      </c>
      <c r="R11" s="44">
        <v>5155.2251740000002</v>
      </c>
      <c r="S11" s="65">
        <f t="shared" si="6"/>
        <v>-49.262471598202872</v>
      </c>
      <c r="T11" s="65">
        <f t="shared" si="7"/>
        <v>-49.922999929857184</v>
      </c>
    </row>
    <row r="12" spans="1:20" ht="18" x14ac:dyDescent="0.4">
      <c r="A12" s="43" t="s">
        <v>18</v>
      </c>
      <c r="B12" s="44">
        <f t="shared" ref="B12:E12" si="12">B13+B17+B21+B25+B29+B30+B31</f>
        <v>24639.876711547691</v>
      </c>
      <c r="C12" s="44">
        <f t="shared" si="12"/>
        <v>87829.872370678742</v>
      </c>
      <c r="D12" s="44">
        <f t="shared" si="12"/>
        <v>24343.060068125549</v>
      </c>
      <c r="E12" s="44">
        <f t="shared" si="12"/>
        <v>86669.28337067875</v>
      </c>
      <c r="F12" s="44">
        <f t="shared" ref="F12:G12" si="13">F13+F17+F21+F25+F29+F30+F31</f>
        <v>27266.212003579032</v>
      </c>
      <c r="G12" s="44">
        <f t="shared" si="13"/>
        <v>98037.453660500003</v>
      </c>
      <c r="H12" s="65">
        <f t="shared" ref="H12:H52" si="14">IFERROR(B12/D12*100-100,"0.00")</f>
        <v>1.2193070328523987</v>
      </c>
      <c r="I12" s="65">
        <f t="shared" ref="I12:I52" si="15">IFERROR(C12/E12*100-100,"0.00")</f>
        <v>1.3391007227280767</v>
      </c>
      <c r="J12" s="65">
        <f t="shared" ref="J12:J52" si="16">IFERROR(B12/F12*100-100,"0.00")</f>
        <v>-9.6321971371989719</v>
      </c>
      <c r="K12" s="65">
        <f t="shared" ref="K12:K52" si="17">IFERROR(C12/G12*100-100,"0.00")</f>
        <v>-10.411920045546808</v>
      </c>
      <c r="L12" s="44"/>
      <c r="M12" s="44"/>
      <c r="N12" s="43" t="s">
        <v>18</v>
      </c>
      <c r="O12" s="44">
        <f t="shared" ref="O12:R12" si="18">O13+O17+O21+O25+O29+O30+O31</f>
        <v>130052.73859962291</v>
      </c>
      <c r="P12" s="44">
        <f t="shared" si="18"/>
        <v>461510.82764832239</v>
      </c>
      <c r="Q12" s="44">
        <f t="shared" si="18"/>
        <v>127913.90096692843</v>
      </c>
      <c r="R12" s="44">
        <f t="shared" si="18"/>
        <v>459908.18622402236</v>
      </c>
      <c r="S12" s="65">
        <f t="shared" si="6"/>
        <v>1.6720916307973965</v>
      </c>
      <c r="T12" s="65">
        <f t="shared" si="7"/>
        <v>0.34846986253020873</v>
      </c>
    </row>
    <row r="13" spans="1:20" x14ac:dyDescent="0.35">
      <c r="A13" s="47" t="s">
        <v>19</v>
      </c>
      <c r="B13" s="48">
        <f t="shared" ref="B13:E13" si="19">SUM(B14:B16)</f>
        <v>2756.1626965119294</v>
      </c>
      <c r="C13" s="48">
        <f t="shared" si="19"/>
        <v>9824.4573502276817</v>
      </c>
      <c r="D13" s="48">
        <f t="shared" si="19"/>
        <v>2703.6432020904695</v>
      </c>
      <c r="E13" s="48">
        <f t="shared" si="19"/>
        <v>9625.8571502276773</v>
      </c>
      <c r="F13" s="48">
        <f t="shared" ref="F13:G13" si="20">SUM(F14:F16)</f>
        <v>3006.8287356530427</v>
      </c>
      <c r="G13" s="48">
        <f t="shared" si="20"/>
        <v>10811.249938126763</v>
      </c>
      <c r="H13" s="65">
        <f>IFERROR(B13/D13*100-100,"0.00")</f>
        <v>1.9425453174017946</v>
      </c>
      <c r="I13" s="65">
        <f t="shared" si="15"/>
        <v>2.063194964360207</v>
      </c>
      <c r="J13" s="65">
        <f t="shared" si="16"/>
        <v>-8.3365585864228535</v>
      </c>
      <c r="K13" s="65">
        <f t="shared" si="17"/>
        <v>-9.1274606872150343</v>
      </c>
      <c r="L13" s="48"/>
      <c r="M13" s="48"/>
      <c r="N13" s="47" t="s">
        <v>19</v>
      </c>
      <c r="O13" s="48">
        <f t="shared" ref="O13:R13" si="21">SUM(O14:O16)</f>
        <v>16744.448801923107</v>
      </c>
      <c r="P13" s="48">
        <f t="shared" si="21"/>
        <v>59420.082255099085</v>
      </c>
      <c r="Q13" s="48">
        <f t="shared" si="21"/>
        <v>16981.291127430493</v>
      </c>
      <c r="R13" s="48">
        <f t="shared" si="21"/>
        <v>61055.403229222458</v>
      </c>
      <c r="S13" s="65">
        <f t="shared" si="6"/>
        <v>-1.3947250755556979</v>
      </c>
      <c r="T13" s="65">
        <f t="shared" si="7"/>
        <v>-2.6784213806333099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4"/>
        <v>0.00</v>
      </c>
      <c r="I14" s="65" t="str">
        <f t="shared" si="15"/>
        <v>0.00</v>
      </c>
      <c r="J14" s="65" t="str">
        <f t="shared" si="16"/>
        <v>0.00</v>
      </c>
      <c r="K14" s="65" t="str">
        <f t="shared" si="17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6"/>
        <v>0.00</v>
      </c>
      <c r="T14" s="65" t="str">
        <f t="shared" si="7"/>
        <v>0.00</v>
      </c>
    </row>
    <row r="15" spans="1:20" x14ac:dyDescent="0.35">
      <c r="A15" s="49" t="s">
        <v>21</v>
      </c>
      <c r="B15" s="50">
        <v>2411.7388059374703</v>
      </c>
      <c r="C15" s="50">
        <v>8596.743969000001</v>
      </c>
      <c r="D15" s="50">
        <v>2394.8492601430476</v>
      </c>
      <c r="E15" s="50">
        <v>8526.4493689999981</v>
      </c>
      <c r="F15" s="50">
        <v>2585.2599210200337</v>
      </c>
      <c r="G15" s="50">
        <v>9295.4716142484576</v>
      </c>
      <c r="H15" s="65">
        <f t="shared" si="14"/>
        <v>0.70524462961036249</v>
      </c>
      <c r="I15" s="65">
        <f t="shared" si="15"/>
        <v>0.82442992338143029</v>
      </c>
      <c r="J15" s="65">
        <f t="shared" si="16"/>
        <v>-6.7119407867545959</v>
      </c>
      <c r="K15" s="65">
        <f t="shared" si="17"/>
        <v>-7.5168606203629338</v>
      </c>
      <c r="N15" s="49" t="s">
        <v>21</v>
      </c>
      <c r="O15" s="50">
        <v>13497.360863675443</v>
      </c>
      <c r="P15" s="50">
        <v>47897.324195839654</v>
      </c>
      <c r="Q15" s="50">
        <v>15152.630651588948</v>
      </c>
      <c r="R15" s="50">
        <v>54480.543762765534</v>
      </c>
      <c r="S15" s="65">
        <f t="shared" si="6"/>
        <v>-10.923976344265526</v>
      </c>
      <c r="T15" s="65">
        <f t="shared" si="7"/>
        <v>-12.083615750225221</v>
      </c>
    </row>
    <row r="16" spans="1:20" x14ac:dyDescent="0.35">
      <c r="A16" s="49" t="s">
        <v>22</v>
      </c>
      <c r="B16" s="72">
        <v>344.42389057445928</v>
      </c>
      <c r="C16" s="50">
        <v>1227.71338122768</v>
      </c>
      <c r="D16" s="50">
        <v>308.79394194742207</v>
      </c>
      <c r="E16" s="50">
        <v>1099.4077812276798</v>
      </c>
      <c r="F16" s="50">
        <v>421.56881463300908</v>
      </c>
      <c r="G16" s="50">
        <v>1515.7783238783049</v>
      </c>
      <c r="H16" s="65">
        <f t="shared" si="14"/>
        <v>11.538422160206707</v>
      </c>
      <c r="I16" s="65">
        <f t="shared" si="15"/>
        <v>11.670428588082629</v>
      </c>
      <c r="J16" s="65">
        <f t="shared" si="16"/>
        <v>-18.299485488675742</v>
      </c>
      <c r="K16" s="65">
        <f t="shared" si="17"/>
        <v>-19.004424203242039</v>
      </c>
      <c r="N16" s="49" t="s">
        <v>22</v>
      </c>
      <c r="O16" s="72">
        <v>3247.0879382476651</v>
      </c>
      <c r="P16" s="50">
        <v>11522.758059259428</v>
      </c>
      <c r="Q16" s="50">
        <v>1828.6604758415453</v>
      </c>
      <c r="R16" s="50">
        <v>6574.8594664569246</v>
      </c>
      <c r="S16" s="65">
        <f t="shared" si="6"/>
        <v>77.566474539422785</v>
      </c>
      <c r="T16" s="65">
        <f t="shared" si="7"/>
        <v>75.254819027620044</v>
      </c>
    </row>
    <row r="17" spans="1:20" x14ac:dyDescent="0.35">
      <c r="A17" s="47" t="s">
        <v>23</v>
      </c>
      <c r="B17" s="48">
        <f t="shared" ref="B17:G17" si="22">SUM(B18:B20)</f>
        <v>20648.0276203801</v>
      </c>
      <c r="C17" s="48">
        <f t="shared" si="22"/>
        <v>73600.759120451068</v>
      </c>
      <c r="D17" s="48">
        <f t="shared" si="22"/>
        <v>20003.009865447708</v>
      </c>
      <c r="E17" s="48">
        <f t="shared" si="22"/>
        <v>71217.280220451066</v>
      </c>
      <c r="F17" s="48">
        <f t="shared" si="22"/>
        <v>22788.206785923423</v>
      </c>
      <c r="G17" s="48">
        <f t="shared" si="22"/>
        <v>81936.49218628557</v>
      </c>
      <c r="H17" s="65">
        <f>IFERROR(B17/D17*100-100,"0.00")</f>
        <v>3.2246034935300827</v>
      </c>
      <c r="I17" s="65">
        <f t="shared" si="15"/>
        <v>3.3467704644462941</v>
      </c>
      <c r="J17" s="65">
        <f t="shared" si="16"/>
        <v>-9.3916085001709746</v>
      </c>
      <c r="K17" s="65">
        <f t="shared" si="17"/>
        <v>-10.173407285831701</v>
      </c>
      <c r="L17" s="48"/>
      <c r="M17" s="48"/>
      <c r="N17" s="47" t="s">
        <v>23</v>
      </c>
      <c r="O17" s="48">
        <f t="shared" ref="O17:R17" si="23">SUM(O18:O20)</f>
        <v>105782.52432571436</v>
      </c>
      <c r="P17" s="48">
        <f t="shared" si="23"/>
        <v>375384.48538622912</v>
      </c>
      <c r="Q17" s="48">
        <f t="shared" si="23"/>
        <v>102372.90911930607</v>
      </c>
      <c r="R17" s="48">
        <f t="shared" si="23"/>
        <v>368076.79693632061</v>
      </c>
      <c r="S17" s="65">
        <f t="shared" si="6"/>
        <v>3.3305834871163853</v>
      </c>
      <c r="T17" s="65">
        <f t="shared" si="7"/>
        <v>1.9853705831864232</v>
      </c>
    </row>
    <row r="18" spans="1:20" x14ac:dyDescent="0.35">
      <c r="A18" s="49" t="s">
        <v>20</v>
      </c>
      <c r="B18" s="50">
        <v>12313.190336529993</v>
      </c>
      <c r="C18" s="50">
        <v>43890.882588161076</v>
      </c>
      <c r="D18" s="50">
        <v>12224.662692598358</v>
      </c>
      <c r="E18" s="50">
        <v>43523.81138816107</v>
      </c>
      <c r="F18" s="50">
        <v>11410.098592773022</v>
      </c>
      <c r="G18" s="50">
        <v>41025.757883195838</v>
      </c>
      <c r="H18" s="65">
        <f>IFERROR(B18/D18*100-100,"0.00")</f>
        <v>0.72417248768128673</v>
      </c>
      <c r="I18" s="65">
        <f t="shared" si="15"/>
        <v>0.84338018269203019</v>
      </c>
      <c r="J18" s="65">
        <f t="shared" si="16"/>
        <v>7.9148461024602881</v>
      </c>
      <c r="K18" s="65">
        <f t="shared" si="17"/>
        <v>6.9837215758999918</v>
      </c>
      <c r="N18" s="49" t="s">
        <v>20</v>
      </c>
      <c r="O18" s="50">
        <v>59665.44529252201</v>
      </c>
      <c r="P18" s="50">
        <v>211731.4047782564</v>
      </c>
      <c r="Q18" s="50">
        <v>55987.690245423226</v>
      </c>
      <c r="R18" s="50">
        <v>201301.0069820506</v>
      </c>
      <c r="S18" s="65">
        <f t="shared" si="6"/>
        <v>6.56886367517086</v>
      </c>
      <c r="T18" s="65">
        <f t="shared" si="7"/>
        <v>5.1814931045704355</v>
      </c>
    </row>
    <row r="19" spans="1:20" x14ac:dyDescent="0.35">
      <c r="A19" s="49" t="s">
        <v>21</v>
      </c>
      <c r="B19" s="50">
        <v>1431.195389679664</v>
      </c>
      <c r="C19" s="50">
        <v>5101.5559000000003</v>
      </c>
      <c r="D19" s="50">
        <v>862.97274368820865</v>
      </c>
      <c r="E19" s="50">
        <v>3072.4662000000012</v>
      </c>
      <c r="F19" s="50">
        <v>879.50299178648606</v>
      </c>
      <c r="G19" s="50">
        <v>3162.3106939174659</v>
      </c>
      <c r="H19" s="65">
        <f t="shared" si="14"/>
        <v>65.844796391014825</v>
      </c>
      <c r="I19" s="65">
        <f t="shared" si="15"/>
        <v>66.041074756168143</v>
      </c>
      <c r="J19" s="65">
        <f t="shared" si="16"/>
        <v>62.727745447750607</v>
      </c>
      <c r="K19" s="65">
        <f t="shared" si="17"/>
        <v>61.323677329130504</v>
      </c>
      <c r="N19" s="49" t="s">
        <v>21</v>
      </c>
      <c r="O19" s="50">
        <v>4775.5635892464952</v>
      </c>
      <c r="P19" s="50">
        <v>16946.773503520311</v>
      </c>
      <c r="Q19" s="50">
        <v>5128.8562573665995</v>
      </c>
      <c r="R19" s="50">
        <v>18440.552284767382</v>
      </c>
      <c r="S19" s="65">
        <f t="shared" si="6"/>
        <v>-6.8883324154906518</v>
      </c>
      <c r="T19" s="65">
        <f t="shared" si="7"/>
        <v>-8.1005099965524892</v>
      </c>
    </row>
    <row r="20" spans="1:20" x14ac:dyDescent="0.35">
      <c r="A20" s="49" t="s">
        <v>22</v>
      </c>
      <c r="B20" s="50">
        <v>6903.6418941704424</v>
      </c>
      <c r="C20" s="50">
        <v>24608.320632289997</v>
      </c>
      <c r="D20" s="50">
        <v>6915.3744291611411</v>
      </c>
      <c r="E20" s="50">
        <v>24621.002632289998</v>
      </c>
      <c r="F20" s="50">
        <v>10498.605201363915</v>
      </c>
      <c r="G20" s="50">
        <v>37748.423609172263</v>
      </c>
      <c r="H20" s="65">
        <f t="shared" si="14"/>
        <v>-0.16965870916871495</v>
      </c>
      <c r="I20" s="65">
        <f t="shared" si="15"/>
        <v>-5.150886903105345E-2</v>
      </c>
      <c r="J20" s="65">
        <f t="shared" si="16"/>
        <v>-34.242294459519599</v>
      </c>
      <c r="K20" s="65">
        <f t="shared" si="17"/>
        <v>-34.809673412930096</v>
      </c>
      <c r="N20" s="49" t="s">
        <v>22</v>
      </c>
      <c r="O20" s="50">
        <v>41341.515443945857</v>
      </c>
      <c r="P20" s="50">
        <v>146706.3071044524</v>
      </c>
      <c r="Q20" s="50">
        <v>41256.36261651625</v>
      </c>
      <c r="R20" s="50">
        <v>148335.23766950265</v>
      </c>
      <c r="S20" s="65">
        <f t="shared" si="6"/>
        <v>0.20639926069372905</v>
      </c>
      <c r="T20" s="65">
        <f t="shared" si="7"/>
        <v>-1.0981413389309296</v>
      </c>
    </row>
    <row r="21" spans="1:20" x14ac:dyDescent="0.35">
      <c r="A21" s="47" t="s">
        <v>24</v>
      </c>
      <c r="B21" s="48">
        <f t="shared" ref="B21:G21" si="24">SUM(B22:B24)</f>
        <v>950.23854883249589</v>
      </c>
      <c r="C21" s="48">
        <f t="shared" si="24"/>
        <v>3387.1650999999997</v>
      </c>
      <c r="D21" s="48">
        <f t="shared" si="24"/>
        <v>649.61584057757909</v>
      </c>
      <c r="E21" s="48">
        <f t="shared" si="24"/>
        <v>2312.8456000000001</v>
      </c>
      <c r="F21" s="48">
        <f t="shared" si="24"/>
        <v>1072.2988711089777</v>
      </c>
      <c r="G21" s="48">
        <f t="shared" si="24"/>
        <v>3855.5209235794769</v>
      </c>
      <c r="H21" s="65">
        <f t="shared" si="14"/>
        <v>46.276997800366217</v>
      </c>
      <c r="I21" s="65">
        <f t="shared" si="15"/>
        <v>46.450117552161714</v>
      </c>
      <c r="J21" s="65">
        <f t="shared" si="16"/>
        <v>-11.383050524920009</v>
      </c>
      <c r="K21" s="65">
        <f t="shared" si="17"/>
        <v>-12.147666498581827</v>
      </c>
      <c r="L21" s="48"/>
      <c r="M21" s="48"/>
      <c r="N21" s="47" t="s">
        <v>24</v>
      </c>
      <c r="O21" s="48">
        <f t="shared" ref="O21:R21" si="25">SUM(O22:O24)</f>
        <v>5141.1244821713808</v>
      </c>
      <c r="P21" s="48">
        <f t="shared" si="25"/>
        <v>18244.018852339996</v>
      </c>
      <c r="Q21" s="48">
        <f t="shared" si="25"/>
        <v>5889.9563511838005</v>
      </c>
      <c r="R21" s="48">
        <f t="shared" si="25"/>
        <v>21177.050515502309</v>
      </c>
      <c r="S21" s="65">
        <f t="shared" si="6"/>
        <v>-12.713708291945409</v>
      </c>
      <c r="T21" s="65">
        <f t="shared" si="7"/>
        <v>-13.850048008410027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4"/>
        <v>0.00</v>
      </c>
      <c r="I22" s="65" t="str">
        <f t="shared" si="15"/>
        <v>0.00</v>
      </c>
      <c r="J22" s="65" t="str">
        <f t="shared" si="16"/>
        <v>0.00</v>
      </c>
      <c r="K22" s="65" t="str">
        <f t="shared" si="17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6"/>
        <v>0.00</v>
      </c>
      <c r="T22" s="65" t="str">
        <f t="shared" si="7"/>
        <v>0.00</v>
      </c>
    </row>
    <row r="23" spans="1:20" x14ac:dyDescent="0.35">
      <c r="A23" s="49" t="s">
        <v>26</v>
      </c>
      <c r="B23" s="50">
        <v>90.871228679727992</v>
      </c>
      <c r="C23" s="50">
        <v>323.91430000000003</v>
      </c>
      <c r="D23" s="50">
        <v>77.287284798274214</v>
      </c>
      <c r="E23" s="50">
        <v>275.16810000000004</v>
      </c>
      <c r="F23" s="50">
        <v>110.68493377649499</v>
      </c>
      <c r="G23" s="50">
        <v>397.97493926198013</v>
      </c>
      <c r="H23" s="65">
        <f t="shared" si="14"/>
        <v>17.575910341408573</v>
      </c>
      <c r="I23" s="65">
        <f t="shared" si="15"/>
        <v>17.715062174721567</v>
      </c>
      <c r="J23" s="65">
        <f t="shared" si="16"/>
        <v>-17.900995574317832</v>
      </c>
      <c r="K23" s="65">
        <f t="shared" si="17"/>
        <v>-18.609372589972878</v>
      </c>
      <c r="N23" s="49" t="s">
        <v>26</v>
      </c>
      <c r="O23" s="50">
        <v>589.14564932748431</v>
      </c>
      <c r="P23" s="50">
        <v>2090.6679794232637</v>
      </c>
      <c r="Q23" s="50">
        <v>779.40587419664962</v>
      </c>
      <c r="R23" s="50">
        <v>2802.3157704087748</v>
      </c>
      <c r="S23" s="65">
        <f t="shared" si="6"/>
        <v>-24.410930321159128</v>
      </c>
      <c r="T23" s="65">
        <f t="shared" si="7"/>
        <v>-25.394989333471969</v>
      </c>
    </row>
    <row r="24" spans="1:20" x14ac:dyDescent="0.35">
      <c r="A24" s="49" t="s">
        <v>27</v>
      </c>
      <c r="B24" s="50">
        <v>859.36732015276789</v>
      </c>
      <c r="C24" s="50">
        <v>3063.2507999999998</v>
      </c>
      <c r="D24" s="50">
        <v>572.32855577930491</v>
      </c>
      <c r="E24" s="50">
        <v>2037.6775</v>
      </c>
      <c r="F24" s="50">
        <v>961.61393733248258</v>
      </c>
      <c r="G24" s="50">
        <v>3457.5459843174967</v>
      </c>
      <c r="H24" s="65">
        <f t="shared" si="14"/>
        <v>50.152794487533441</v>
      </c>
      <c r="I24" s="65">
        <f t="shared" si="15"/>
        <v>50.330501269214579</v>
      </c>
      <c r="J24" s="65">
        <f t="shared" si="16"/>
        <v>-10.6328135658419</v>
      </c>
      <c r="K24" s="65">
        <f t="shared" si="17"/>
        <v>-11.40390282894036</v>
      </c>
      <c r="N24" s="49" t="s">
        <v>27</v>
      </c>
      <c r="O24" s="50">
        <v>4551.9788328438963</v>
      </c>
      <c r="P24" s="50">
        <v>16153.350872916733</v>
      </c>
      <c r="Q24" s="50">
        <v>5110.5504769871504</v>
      </c>
      <c r="R24" s="50">
        <v>18374.734745093534</v>
      </c>
      <c r="S24" s="65">
        <f t="shared" si="6"/>
        <v>-10.929774525435306</v>
      </c>
      <c r="T24" s="65">
        <f t="shared" si="7"/>
        <v>-12.089338447565666</v>
      </c>
    </row>
    <row r="25" spans="1:20" x14ac:dyDescent="0.35">
      <c r="A25" s="47" t="s">
        <v>28</v>
      </c>
      <c r="B25" s="48">
        <f t="shared" ref="B25:G25" si="26">SUM(B26:B28)</f>
        <v>0</v>
      </c>
      <c r="C25" s="48">
        <f t="shared" si="26"/>
        <v>0</v>
      </c>
      <c r="D25" s="48">
        <f t="shared" si="26"/>
        <v>0</v>
      </c>
      <c r="E25" s="48">
        <f t="shared" si="26"/>
        <v>0</v>
      </c>
      <c r="F25" s="48">
        <f t="shared" si="26"/>
        <v>0</v>
      </c>
      <c r="G25" s="48">
        <f t="shared" si="26"/>
        <v>0</v>
      </c>
      <c r="H25" s="65" t="str">
        <f t="shared" si="14"/>
        <v>0.00</v>
      </c>
      <c r="I25" s="65" t="str">
        <f t="shared" si="15"/>
        <v>0.00</v>
      </c>
      <c r="J25" s="65" t="str">
        <f t="shared" si="16"/>
        <v>0.00</v>
      </c>
      <c r="K25" s="65" t="str">
        <f t="shared" si="17"/>
        <v>0.00</v>
      </c>
      <c r="L25" s="48"/>
      <c r="M25" s="48"/>
      <c r="N25" s="47" t="s">
        <v>28</v>
      </c>
      <c r="O25" s="48">
        <f t="shared" ref="O25:R25" si="27">SUM(O26:O28)</f>
        <v>0</v>
      </c>
      <c r="P25" s="48">
        <f t="shared" si="27"/>
        <v>0</v>
      </c>
      <c r="Q25" s="48">
        <f t="shared" si="27"/>
        <v>0</v>
      </c>
      <c r="R25" s="48">
        <f t="shared" si="27"/>
        <v>0</v>
      </c>
      <c r="S25" s="65" t="str">
        <f t="shared" si="6"/>
        <v>0.00</v>
      </c>
      <c r="T25" s="65" t="str">
        <f t="shared" si="7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4"/>
        <v>0.00</v>
      </c>
      <c r="I26" s="65" t="str">
        <f t="shared" si="15"/>
        <v>0.00</v>
      </c>
      <c r="J26" s="65" t="str">
        <f t="shared" si="16"/>
        <v>0.00</v>
      </c>
      <c r="K26" s="65" t="str">
        <f t="shared" si="17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6"/>
        <v>0.00</v>
      </c>
      <c r="T26" s="65" t="str">
        <f t="shared" si="7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4"/>
        <v>0.00</v>
      </c>
      <c r="I27" s="65" t="str">
        <f t="shared" si="15"/>
        <v>0.00</v>
      </c>
      <c r="J27" s="65" t="str">
        <f t="shared" si="16"/>
        <v>0.00</v>
      </c>
      <c r="K27" s="65" t="str">
        <f t="shared" si="17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6"/>
        <v>0.00</v>
      </c>
      <c r="T27" s="65" t="str">
        <f t="shared" si="7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4"/>
        <v>0.00</v>
      </c>
      <c r="I28" s="65" t="str">
        <f t="shared" si="15"/>
        <v>0.00</v>
      </c>
      <c r="J28" s="65" t="str">
        <f t="shared" si="16"/>
        <v>0.00</v>
      </c>
      <c r="K28" s="65" t="str">
        <f t="shared" si="17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6"/>
        <v>0.00</v>
      </c>
      <c r="T28" s="65" t="str">
        <f t="shared" si="7"/>
        <v>0.00</v>
      </c>
    </row>
    <row r="29" spans="1:20" x14ac:dyDescent="0.35">
      <c r="A29" s="47" t="s">
        <v>32</v>
      </c>
      <c r="B29" s="48">
        <v>285.447845823168</v>
      </c>
      <c r="C29" s="48">
        <v>1017.4908</v>
      </c>
      <c r="D29" s="48">
        <v>986.79116000979275</v>
      </c>
      <c r="E29" s="48">
        <v>3513.3004000000001</v>
      </c>
      <c r="F29" s="48">
        <v>398.87761089359054</v>
      </c>
      <c r="G29" s="48">
        <v>1434.190612508196</v>
      </c>
      <c r="H29" s="65">
        <f t="shared" si="14"/>
        <v>-71.073124953780976</v>
      </c>
      <c r="I29" s="65">
        <f t="shared" si="15"/>
        <v>-71.038889814261253</v>
      </c>
      <c r="J29" s="65">
        <f t="shared" si="16"/>
        <v>-28.437235375610598</v>
      </c>
      <c r="K29" s="65">
        <f t="shared" si="17"/>
        <v>-29.054702274159155</v>
      </c>
      <c r="N29" s="47" t="s">
        <v>32</v>
      </c>
      <c r="O29" s="48">
        <v>2384.6409898140769</v>
      </c>
      <c r="P29" s="48">
        <v>8462.2411546541643</v>
      </c>
      <c r="Q29" s="48">
        <v>2669.7443690080572</v>
      </c>
      <c r="R29" s="48">
        <v>9598.9355429770276</v>
      </c>
      <c r="S29" s="65">
        <f t="shared" si="6"/>
        <v>-10.679051616462829</v>
      </c>
      <c r="T29" s="65">
        <f t="shared" si="7"/>
        <v>-11.841879583768176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4"/>
        <v>0.00</v>
      </c>
      <c r="I30" s="65" t="str">
        <f t="shared" si="15"/>
        <v>0.00</v>
      </c>
      <c r="J30" s="65" t="str">
        <f t="shared" si="16"/>
        <v>0.00</v>
      </c>
      <c r="K30" s="65" t="str">
        <f t="shared" si="17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6"/>
        <v>0.00</v>
      </c>
      <c r="T30" s="65" t="str">
        <f t="shared" si="7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4"/>
        <v>0.00</v>
      </c>
      <c r="I31" s="65" t="str">
        <f t="shared" si="15"/>
        <v>0.00</v>
      </c>
      <c r="J31" s="65" t="str">
        <f t="shared" si="16"/>
        <v>0.00</v>
      </c>
      <c r="K31" s="65" t="str">
        <f t="shared" si="17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6"/>
        <v>0.00</v>
      </c>
      <c r="T31" s="65" t="str">
        <f t="shared" si="7"/>
        <v>0.00</v>
      </c>
    </row>
    <row r="32" spans="1:20" ht="18" x14ac:dyDescent="0.4">
      <c r="A32" s="43" t="s">
        <v>35</v>
      </c>
      <c r="B32" s="44">
        <f t="shared" ref="B32:E32" si="28">B33+B36</f>
        <v>30347.24148986669</v>
      </c>
      <c r="C32" s="44">
        <f t="shared" si="28"/>
        <v>108174.01312758998</v>
      </c>
      <c r="D32" s="44">
        <f t="shared" si="28"/>
        <v>22146.152326375868</v>
      </c>
      <c r="E32" s="44">
        <f t="shared" si="28"/>
        <v>78847.570772670006</v>
      </c>
      <c r="F32" s="44">
        <f t="shared" ref="F32:G32" si="29">F33+F36</f>
        <v>17791.630218966409</v>
      </c>
      <c r="G32" s="44">
        <f t="shared" si="29"/>
        <v>63970.973412358006</v>
      </c>
      <c r="H32" s="65">
        <f t="shared" si="14"/>
        <v>37.031666009645392</v>
      </c>
      <c r="I32" s="65">
        <f t="shared" si="15"/>
        <v>37.193843852809039</v>
      </c>
      <c r="J32" s="65">
        <f t="shared" si="16"/>
        <v>70.570325014487025</v>
      </c>
      <c r="K32" s="65">
        <f t="shared" si="17"/>
        <v>69.098588558748986</v>
      </c>
      <c r="L32" s="44"/>
      <c r="M32" s="44"/>
      <c r="N32" s="43" t="s">
        <v>35</v>
      </c>
      <c r="O32" s="44">
        <f t="shared" ref="O32:R32" si="30">O33+O36</f>
        <v>120202.33991119869</v>
      </c>
      <c r="P32" s="44">
        <f t="shared" si="30"/>
        <v>426555.27269183646</v>
      </c>
      <c r="Q32" s="44">
        <f t="shared" si="30"/>
        <v>99713.461304145283</v>
      </c>
      <c r="R32" s="44">
        <f t="shared" si="30"/>
        <v>358514.88215002796</v>
      </c>
      <c r="S32" s="65">
        <f t="shared" si="6"/>
        <v>20.54775587877586</v>
      </c>
      <c r="T32" s="65">
        <f t="shared" si="7"/>
        <v>18.978400599095792</v>
      </c>
    </row>
    <row r="33" spans="1:20" x14ac:dyDescent="0.35">
      <c r="A33" s="47" t="s">
        <v>36</v>
      </c>
      <c r="B33" s="48">
        <f t="shared" ref="B33:E33" si="31">SUM(B34:B35)</f>
        <v>321.91408722325178</v>
      </c>
      <c r="C33" s="48">
        <f t="shared" si="31"/>
        <v>1147.47624455</v>
      </c>
      <c r="D33" s="48">
        <f t="shared" si="31"/>
        <v>214.882810467003</v>
      </c>
      <c r="E33" s="48">
        <f t="shared" si="31"/>
        <v>765.05333099999996</v>
      </c>
      <c r="F33" s="48">
        <f t="shared" ref="F33:G33" si="32">SUM(F34:F35)</f>
        <v>232.92241233921476</v>
      </c>
      <c r="G33" s="48">
        <f t="shared" si="32"/>
        <v>837.48781103881413</v>
      </c>
      <c r="H33" s="65">
        <f t="shared" si="14"/>
        <v>49.809138536320631</v>
      </c>
      <c r="I33" s="65">
        <f t="shared" si="15"/>
        <v>49.986438599010569</v>
      </c>
      <c r="J33" s="65">
        <f t="shared" si="16"/>
        <v>38.206574451253204</v>
      </c>
      <c r="K33" s="65">
        <f t="shared" si="17"/>
        <v>37.014083002196571</v>
      </c>
      <c r="L33" s="48"/>
      <c r="M33" s="48"/>
      <c r="N33" s="47" t="s">
        <v>36</v>
      </c>
      <c r="O33" s="48">
        <f t="shared" ref="O33:R33" si="33">SUM(O34:O35)</f>
        <v>1545.3923292417542</v>
      </c>
      <c r="P33" s="48">
        <f t="shared" si="33"/>
        <v>5484.0467074316466</v>
      </c>
      <c r="Q33" s="48">
        <f t="shared" si="33"/>
        <v>1473.4886588768497</v>
      </c>
      <c r="R33" s="48">
        <f t="shared" si="33"/>
        <v>5297.8565378983149</v>
      </c>
      <c r="S33" s="65">
        <f t="shared" si="6"/>
        <v>4.8798251640234724</v>
      </c>
      <c r="T33" s="65">
        <f t="shared" si="7"/>
        <v>3.514443401806318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4"/>
        <v>0.00</v>
      </c>
      <c r="I34" s="65" t="str">
        <f t="shared" si="15"/>
        <v>0.00</v>
      </c>
      <c r="J34" s="65" t="str">
        <f t="shared" si="16"/>
        <v>0.00</v>
      </c>
      <c r="K34" s="65" t="str">
        <f t="shared" si="17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6"/>
        <v>0.00</v>
      </c>
      <c r="T34" s="65" t="str">
        <f t="shared" si="7"/>
        <v>0.00</v>
      </c>
    </row>
    <row r="35" spans="1:20" x14ac:dyDescent="0.35">
      <c r="A35" s="49" t="s">
        <v>37</v>
      </c>
      <c r="B35" s="50">
        <v>321.91408722325178</v>
      </c>
      <c r="C35" s="50">
        <v>1147.47624455</v>
      </c>
      <c r="D35" s="50">
        <v>214.882810467003</v>
      </c>
      <c r="E35" s="50">
        <v>765.05333099999996</v>
      </c>
      <c r="F35" s="50">
        <v>232.92241233921476</v>
      </c>
      <c r="G35" s="50">
        <v>837.48781103881413</v>
      </c>
      <c r="H35" s="65">
        <f t="shared" si="14"/>
        <v>49.809138536320631</v>
      </c>
      <c r="I35" s="65">
        <f t="shared" si="15"/>
        <v>49.986438599010569</v>
      </c>
      <c r="J35" s="65">
        <f t="shared" si="16"/>
        <v>38.206574451253204</v>
      </c>
      <c r="K35" s="65">
        <f t="shared" si="17"/>
        <v>37.014083002196571</v>
      </c>
      <c r="N35" s="49" t="s">
        <v>37</v>
      </c>
      <c r="O35" s="50">
        <v>1545.3923292417542</v>
      </c>
      <c r="P35" s="50">
        <v>5484.0467074316466</v>
      </c>
      <c r="Q35" s="50">
        <v>1473.4886588768497</v>
      </c>
      <c r="R35" s="50">
        <v>5297.8565378983149</v>
      </c>
      <c r="S35" s="65">
        <f t="shared" si="6"/>
        <v>4.8798251640234724</v>
      </c>
      <c r="T35" s="65">
        <f t="shared" si="7"/>
        <v>3.514443401806318</v>
      </c>
    </row>
    <row r="36" spans="1:20" x14ac:dyDescent="0.35">
      <c r="A36" s="47" t="s">
        <v>38</v>
      </c>
      <c r="B36" s="48">
        <f t="shared" ref="B36:G36" si="34">SUM(B37:B39)</f>
        <v>30025.327402643437</v>
      </c>
      <c r="C36" s="48">
        <f t="shared" si="34"/>
        <v>107026.53688303998</v>
      </c>
      <c r="D36" s="48">
        <f t="shared" si="34"/>
        <v>21931.269515908865</v>
      </c>
      <c r="E36" s="48">
        <f t="shared" si="34"/>
        <v>78082.517441670003</v>
      </c>
      <c r="F36" s="48">
        <f t="shared" si="34"/>
        <v>17558.707806627193</v>
      </c>
      <c r="G36" s="48">
        <f t="shared" si="34"/>
        <v>63133.485601319189</v>
      </c>
      <c r="H36" s="65">
        <f t="shared" si="14"/>
        <v>36.906472198808046</v>
      </c>
      <c r="I36" s="65">
        <f t="shared" si="15"/>
        <v>37.068501874305014</v>
      </c>
      <c r="J36" s="65">
        <f t="shared" si="16"/>
        <v>70.999641507280842</v>
      </c>
      <c r="K36" s="65">
        <f t="shared" si="17"/>
        <v>69.524200768670426</v>
      </c>
      <c r="L36" s="48"/>
      <c r="M36" s="48"/>
      <c r="N36" s="47" t="s">
        <v>38</v>
      </c>
      <c r="O36" s="48">
        <f t="shared" ref="O36:R36" si="35">SUM(O37:O39)</f>
        <v>118656.94758195693</v>
      </c>
      <c r="P36" s="48">
        <f t="shared" si="35"/>
        <v>421071.22598440479</v>
      </c>
      <c r="Q36" s="48">
        <f t="shared" si="35"/>
        <v>98239.972645268426</v>
      </c>
      <c r="R36" s="48">
        <f t="shared" si="35"/>
        <v>353217.02561212966</v>
      </c>
      <c r="S36" s="65">
        <f t="shared" si="6"/>
        <v>20.782757147552871</v>
      </c>
      <c r="T36" s="65">
        <f t="shared" si="7"/>
        <v>19.210342495434048</v>
      </c>
    </row>
    <row r="37" spans="1:20" x14ac:dyDescent="0.35">
      <c r="A37" s="49" t="s">
        <v>93</v>
      </c>
      <c r="B37" s="50">
        <v>162.48083647285551</v>
      </c>
      <c r="C37" s="50">
        <v>579.16974574000005</v>
      </c>
      <c r="D37" s="50">
        <v>113.70622642752556</v>
      </c>
      <c r="E37" s="50">
        <v>404.83148510000001</v>
      </c>
      <c r="F37" s="50">
        <v>504.57885759250411</v>
      </c>
      <c r="G37" s="50">
        <v>1814.2463780007251</v>
      </c>
      <c r="H37" s="65">
        <f t="shared" si="14"/>
        <v>42.895285137633209</v>
      </c>
      <c r="I37" s="65">
        <f t="shared" si="15"/>
        <v>43.064402611110069</v>
      </c>
      <c r="J37" s="65">
        <f t="shared" si="16"/>
        <v>-67.798722830342129</v>
      </c>
      <c r="K37" s="65">
        <f t="shared" si="17"/>
        <v>-68.076565963535927</v>
      </c>
      <c r="N37" s="49" t="s">
        <v>93</v>
      </c>
      <c r="O37" s="50">
        <v>991.6087219441614</v>
      </c>
      <c r="P37" s="50">
        <v>3518.8660146297912</v>
      </c>
      <c r="Q37" s="50">
        <v>2447.4491311244215</v>
      </c>
      <c r="R37" s="50">
        <v>8799.6838675259514</v>
      </c>
      <c r="S37" s="65">
        <f t="shared" si="6"/>
        <v>-59.483990521650156</v>
      </c>
      <c r="T37" s="65">
        <f t="shared" si="7"/>
        <v>-60.01144964291624</v>
      </c>
    </row>
    <row r="38" spans="1:20" ht="31" x14ac:dyDescent="0.35">
      <c r="A38" s="49" t="s">
        <v>94</v>
      </c>
      <c r="B38" s="50">
        <v>614.16180712270432</v>
      </c>
      <c r="C38" s="50">
        <v>2189.2054804500003</v>
      </c>
      <c r="D38" s="50">
        <v>505.63887650820209</v>
      </c>
      <c r="E38" s="50">
        <v>1800.24035387</v>
      </c>
      <c r="F38" s="50">
        <v>380.13779458511948</v>
      </c>
      <c r="G38" s="50">
        <v>1366.810373819123</v>
      </c>
      <c r="H38" s="65">
        <f t="shared" si="14"/>
        <v>21.462536932272826</v>
      </c>
      <c r="I38" s="65">
        <f t="shared" si="15"/>
        <v>21.606288612730907</v>
      </c>
      <c r="J38" s="65">
        <f t="shared" si="16"/>
        <v>61.562942667407611</v>
      </c>
      <c r="K38" s="65">
        <f t="shared" si="17"/>
        <v>60.168924847486494</v>
      </c>
      <c r="N38" s="49" t="s">
        <v>94</v>
      </c>
      <c r="O38" s="50">
        <v>2615.0751043519749</v>
      </c>
      <c r="P38" s="50">
        <v>9279.9697166507976</v>
      </c>
      <c r="Q38" s="50">
        <v>2672.5085953190678</v>
      </c>
      <c r="R38" s="50">
        <v>9608.8741837299058</v>
      </c>
      <c r="S38" s="65">
        <f t="shared" si="6"/>
        <v>-2.1490479419856001</v>
      </c>
      <c r="T38" s="65">
        <f t="shared" si="7"/>
        <v>-3.4229240677957904</v>
      </c>
    </row>
    <row r="39" spans="1:20" x14ac:dyDescent="0.35">
      <c r="A39" s="51" t="s">
        <v>39</v>
      </c>
      <c r="B39" s="52">
        <f t="shared" ref="B39:G39" si="36">SUM(B40:B41)</f>
        <v>29248.684759047879</v>
      </c>
      <c r="C39" s="52">
        <f t="shared" si="36"/>
        <v>104258.16165684999</v>
      </c>
      <c r="D39" s="52">
        <f t="shared" si="36"/>
        <v>21311.924412973138</v>
      </c>
      <c r="E39" s="52">
        <f t="shared" si="36"/>
        <v>75877.445602699998</v>
      </c>
      <c r="F39" s="52">
        <f t="shared" si="36"/>
        <v>16673.99115444957</v>
      </c>
      <c r="G39" s="52">
        <f t="shared" si="36"/>
        <v>59952.428849499338</v>
      </c>
      <c r="H39" s="65">
        <f t="shared" si="14"/>
        <v>37.240937009158216</v>
      </c>
      <c r="I39" s="65">
        <f t="shared" si="15"/>
        <v>37.403362525873035</v>
      </c>
      <c r="J39" s="65">
        <f t="shared" si="16"/>
        <v>75.415019044451526</v>
      </c>
      <c r="K39" s="65">
        <f t="shared" si="17"/>
        <v>73.901480986821866</v>
      </c>
      <c r="L39" s="52"/>
      <c r="M39" s="52"/>
      <c r="N39" s="51" t="s">
        <v>39</v>
      </c>
      <c r="O39" s="52">
        <f t="shared" ref="O39:R39" si="37">SUM(O40:O41)</f>
        <v>115050.2637556608</v>
      </c>
      <c r="P39" s="52">
        <f t="shared" si="37"/>
        <v>408272.39025312418</v>
      </c>
      <c r="Q39" s="52">
        <f t="shared" si="37"/>
        <v>93120.014918824934</v>
      </c>
      <c r="R39" s="52">
        <f t="shared" si="37"/>
        <v>334808.46756087377</v>
      </c>
      <c r="S39" s="65">
        <f t="shared" si="6"/>
        <v>23.550521180600128</v>
      </c>
      <c r="T39" s="65">
        <f t="shared" si="7"/>
        <v>21.942074293235564</v>
      </c>
    </row>
    <row r="40" spans="1:20" x14ac:dyDescent="0.35">
      <c r="A40" s="53" t="s">
        <v>40</v>
      </c>
      <c r="B40" s="50">
        <v>183.13657775476671</v>
      </c>
      <c r="C40" s="50">
        <v>652.79800053000008</v>
      </c>
      <c r="D40" s="50">
        <v>248.24218765415401</v>
      </c>
      <c r="E40" s="50">
        <v>883.82366251999997</v>
      </c>
      <c r="F40" s="50">
        <v>93.85184522051037</v>
      </c>
      <c r="G40" s="50">
        <v>337.45046527</v>
      </c>
      <c r="H40" s="65">
        <f t="shared" si="14"/>
        <v>-26.226650076936608</v>
      </c>
      <c r="I40" s="65">
        <f t="shared" si="15"/>
        <v>-26.139338850839152</v>
      </c>
      <c r="J40" s="65">
        <f t="shared" si="16"/>
        <v>95.13369963528865</v>
      </c>
      <c r="K40" s="65">
        <f t="shared" si="17"/>
        <v>93.450022363337098</v>
      </c>
      <c r="N40" s="53" t="s">
        <v>40</v>
      </c>
      <c r="O40" s="50">
        <v>797.97525884854315</v>
      </c>
      <c r="P40" s="50">
        <v>2831.7298514400004</v>
      </c>
      <c r="Q40" s="50">
        <v>491.67881786734188</v>
      </c>
      <c r="R40" s="50">
        <v>1767.80718609</v>
      </c>
      <c r="S40" s="65">
        <f t="shared" si="6"/>
        <v>62.296041613051955</v>
      </c>
      <c r="T40" s="65">
        <f t="shared" si="7"/>
        <v>60.183184779509958</v>
      </c>
    </row>
    <row r="41" spans="1:20" x14ac:dyDescent="0.35">
      <c r="A41" s="53" t="s">
        <v>41</v>
      </c>
      <c r="B41" s="50">
        <v>29065.548181293114</v>
      </c>
      <c r="C41" s="50">
        <v>103605.36365631998</v>
      </c>
      <c r="D41" s="50">
        <v>21063.682225318982</v>
      </c>
      <c r="E41" s="50">
        <v>74993.621940180004</v>
      </c>
      <c r="F41" s="50">
        <v>16580.13930922906</v>
      </c>
      <c r="G41" s="50">
        <v>59614.97838422934</v>
      </c>
      <c r="H41" s="65">
        <f t="shared" si="14"/>
        <v>37.988922688720237</v>
      </c>
      <c r="I41" s="65">
        <f t="shared" si="15"/>
        <v>38.152233451216205</v>
      </c>
      <c r="J41" s="65">
        <f t="shared" si="16"/>
        <v>75.303401492617468</v>
      </c>
      <c r="K41" s="65">
        <f t="shared" si="17"/>
        <v>73.790826507668328</v>
      </c>
      <c r="N41" s="53" t="s">
        <v>41</v>
      </c>
      <c r="O41" s="50">
        <v>114252.28849681225</v>
      </c>
      <c r="P41" s="50">
        <v>405440.66040168417</v>
      </c>
      <c r="Q41" s="50">
        <v>92628.336100957589</v>
      </c>
      <c r="R41" s="50">
        <v>333040.66037478379</v>
      </c>
      <c r="S41" s="65">
        <f t="shared" si="6"/>
        <v>23.344856775022123</v>
      </c>
      <c r="T41" s="65">
        <f t="shared" si="7"/>
        <v>21.739087337091448</v>
      </c>
    </row>
    <row r="42" spans="1:20" ht="18" x14ac:dyDescent="0.4">
      <c r="A42" s="43" t="s">
        <v>42</v>
      </c>
      <c r="B42" s="44">
        <f t="shared" ref="B42:G42" si="38">SUM(B43:B44)</f>
        <v>1995.1039562303361</v>
      </c>
      <c r="C42" s="44">
        <f t="shared" si="38"/>
        <v>7111.6316000000006</v>
      </c>
      <c r="D42" s="44">
        <f t="shared" si="38"/>
        <v>903.36469400745341</v>
      </c>
      <c r="E42" s="44">
        <f t="shared" si="38"/>
        <v>3216.2747999999997</v>
      </c>
      <c r="F42" s="44">
        <f t="shared" si="38"/>
        <v>827.79866203818301</v>
      </c>
      <c r="G42" s="44">
        <f t="shared" si="38"/>
        <v>2976.4043849999998</v>
      </c>
      <c r="H42" s="65">
        <f t="shared" si="14"/>
        <v>120.85254930428738</v>
      </c>
      <c r="I42" s="65">
        <f t="shared" si="15"/>
        <v>121.11392969282355</v>
      </c>
      <c r="J42" s="65">
        <f t="shared" si="16"/>
        <v>141.01318928422114</v>
      </c>
      <c r="K42" s="65">
        <f t="shared" si="17"/>
        <v>138.93364879584399</v>
      </c>
      <c r="L42" s="44"/>
      <c r="M42" s="44"/>
      <c r="N42" s="43" t="s">
        <v>42</v>
      </c>
      <c r="O42" s="44">
        <f t="shared" ref="O42:R42" si="39">SUM(O43:O44)</f>
        <v>13627.962002366139</v>
      </c>
      <c r="P42" s="44">
        <f t="shared" si="39"/>
        <v>48360.7811</v>
      </c>
      <c r="Q42" s="44">
        <f t="shared" si="39"/>
        <v>6658.8613177011412</v>
      </c>
      <c r="R42" s="44">
        <f t="shared" si="39"/>
        <v>23941.610785000004</v>
      </c>
      <c r="S42" s="65">
        <f t="shared" si="6"/>
        <v>104.65904532564977</v>
      </c>
      <c r="T42" s="65">
        <f t="shared" si="7"/>
        <v>101.99468421021695</v>
      </c>
    </row>
    <row r="43" spans="1:20" x14ac:dyDescent="0.35">
      <c r="A43" s="45" t="s">
        <v>43</v>
      </c>
      <c r="B43" s="50">
        <v>1995.1039562303361</v>
      </c>
      <c r="C43" s="46">
        <v>7111.6316000000006</v>
      </c>
      <c r="D43" s="46">
        <v>903.36469400745341</v>
      </c>
      <c r="E43" s="46">
        <v>3216.2747999999997</v>
      </c>
      <c r="F43" s="46">
        <v>827.79866203818301</v>
      </c>
      <c r="G43" s="46">
        <v>2976.4043849999998</v>
      </c>
      <c r="H43" s="65">
        <f t="shared" si="14"/>
        <v>120.85254930428738</v>
      </c>
      <c r="I43" s="65">
        <f t="shared" si="15"/>
        <v>121.11392969282355</v>
      </c>
      <c r="J43" s="65">
        <f t="shared" si="16"/>
        <v>141.01318928422114</v>
      </c>
      <c r="K43" s="65">
        <f t="shared" si="17"/>
        <v>138.93364879584399</v>
      </c>
      <c r="N43" s="45" t="s">
        <v>43</v>
      </c>
      <c r="O43" s="50">
        <v>13627.962002366139</v>
      </c>
      <c r="P43" s="46">
        <v>48360.7811</v>
      </c>
      <c r="Q43" s="46">
        <v>6658.8613177011412</v>
      </c>
      <c r="R43" s="46">
        <v>23941.610785000004</v>
      </c>
      <c r="S43" s="65">
        <f t="shared" si="6"/>
        <v>104.65904532564977</v>
      </c>
      <c r="T43" s="65">
        <f t="shared" si="7"/>
        <v>101.99468421021695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4"/>
        <v>0.00</v>
      </c>
      <c r="I44" s="65" t="str">
        <f t="shared" si="15"/>
        <v>0.00</v>
      </c>
      <c r="J44" s="65" t="str">
        <f t="shared" si="16"/>
        <v>0.00</v>
      </c>
      <c r="K44" s="65" t="str">
        <f t="shared" si="17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6"/>
        <v>0.00</v>
      </c>
      <c r="T44" s="65" t="str">
        <f t="shared" si="7"/>
        <v>0.00</v>
      </c>
    </row>
    <row r="45" spans="1:20" ht="18" x14ac:dyDescent="0.4">
      <c r="A45" s="43" t="s">
        <v>45</v>
      </c>
      <c r="B45" s="44">
        <f t="shared" ref="B45:E45" si="40">B46+B50+B51+B52</f>
        <v>1314.0075673816</v>
      </c>
      <c r="C45" s="44">
        <f t="shared" si="40"/>
        <v>4683.835</v>
      </c>
      <c r="D45" s="44">
        <f t="shared" si="40"/>
        <v>1246.1958684163064</v>
      </c>
      <c r="E45" s="44">
        <f t="shared" si="40"/>
        <v>4436.8662999999997</v>
      </c>
      <c r="F45" s="44">
        <f t="shared" ref="F45:G45" si="41">F46+F50+F51+F52</f>
        <v>2508.9567505310006</v>
      </c>
      <c r="G45" s="44">
        <f t="shared" si="41"/>
        <v>9021.1185600000008</v>
      </c>
      <c r="H45" s="65">
        <f t="shared" si="14"/>
        <v>5.4414960508150472</v>
      </c>
      <c r="I45" s="65">
        <f t="shared" si="15"/>
        <v>5.5662867280900485</v>
      </c>
      <c r="J45" s="65">
        <f t="shared" si="16"/>
        <v>-47.627332870385239</v>
      </c>
      <c r="K45" s="65">
        <f t="shared" si="17"/>
        <v>-48.079221342148074</v>
      </c>
      <c r="L45" s="44"/>
      <c r="M45" s="44"/>
      <c r="N45" s="43" t="s">
        <v>45</v>
      </c>
      <c r="O45" s="44">
        <f t="shared" ref="O45:R45" si="42">O46+O50+O51+O52</f>
        <v>11304.678780442655</v>
      </c>
      <c r="P45" s="44">
        <f t="shared" si="42"/>
        <v>40116.2768</v>
      </c>
      <c r="Q45" s="44">
        <f t="shared" si="42"/>
        <v>11417.404694165034</v>
      </c>
      <c r="R45" s="44">
        <f t="shared" si="42"/>
        <v>41050.721185000002</v>
      </c>
      <c r="S45" s="65">
        <f t="shared" si="6"/>
        <v>-0.98731644136245222</v>
      </c>
      <c r="T45" s="65">
        <f t="shared" si="7"/>
        <v>-2.2763166103436276</v>
      </c>
    </row>
    <row r="46" spans="1:20" x14ac:dyDescent="0.35">
      <c r="A46" s="47" t="s">
        <v>46</v>
      </c>
      <c r="B46" s="48">
        <f t="shared" ref="B46:E46" si="43">SUM(B47:B49)</f>
        <v>278.47847897027202</v>
      </c>
      <c r="C46" s="48">
        <f t="shared" si="43"/>
        <v>992.64820000000009</v>
      </c>
      <c r="D46" s="48">
        <f t="shared" si="43"/>
        <v>157.25940634418816</v>
      </c>
      <c r="E46" s="48">
        <f t="shared" si="43"/>
        <v>559.89509999999996</v>
      </c>
      <c r="F46" s="48">
        <f t="shared" ref="F46:G46" si="44">SUM(F47:F49)</f>
        <v>1932.5000785278812</v>
      </c>
      <c r="G46" s="48">
        <f t="shared" si="44"/>
        <v>6948.4307857916283</v>
      </c>
      <c r="H46" s="65">
        <f t="shared" si="14"/>
        <v>77.082239749001644</v>
      </c>
      <c r="I46" s="65">
        <f t="shared" si="15"/>
        <v>77.291817699422666</v>
      </c>
      <c r="J46" s="65">
        <f t="shared" si="16"/>
        <v>-85.589730004957701</v>
      </c>
      <c r="K46" s="65">
        <f t="shared" si="17"/>
        <v>-85.714066519453596</v>
      </c>
      <c r="L46" s="48"/>
      <c r="M46" s="48"/>
      <c r="N46" s="47" t="s">
        <v>46</v>
      </c>
      <c r="O46" s="48">
        <f t="shared" ref="O46:R46" si="45">SUM(O47:O49)</f>
        <v>4926.4513498147389</v>
      </c>
      <c r="P46" s="48">
        <f t="shared" si="45"/>
        <v>17482.220399999998</v>
      </c>
      <c r="Q46" s="48">
        <f t="shared" si="45"/>
        <v>3482.9910464265968</v>
      </c>
      <c r="R46" s="48">
        <f t="shared" si="45"/>
        <v>12522.9242692764</v>
      </c>
      <c r="S46" s="65">
        <f t="shared" si="6"/>
        <v>41.443124146674791</v>
      </c>
      <c r="T46" s="65">
        <f t="shared" si="7"/>
        <v>39.601741766423345</v>
      </c>
    </row>
    <row r="47" spans="1:20" x14ac:dyDescent="0.35">
      <c r="A47" s="49" t="s">
        <v>47</v>
      </c>
      <c r="B47" s="50">
        <v>42.779214070767992</v>
      </c>
      <c r="C47" s="50">
        <v>152.48829999999998</v>
      </c>
      <c r="D47" s="50">
        <v>30.783088993937795</v>
      </c>
      <c r="E47" s="50">
        <v>109.5979</v>
      </c>
      <c r="F47" s="50">
        <v>67.961344709835487</v>
      </c>
      <c r="G47" s="50">
        <v>244.35947251569792</v>
      </c>
      <c r="H47" s="65">
        <f t="shared" si="14"/>
        <v>38.969854777058373</v>
      </c>
      <c r="I47" s="65">
        <f t="shared" si="15"/>
        <v>39.134326478883253</v>
      </c>
      <c r="J47" s="65">
        <f t="shared" si="16"/>
        <v>-37.053608557311392</v>
      </c>
      <c r="K47" s="65">
        <f t="shared" si="17"/>
        <v>-37.596730574787117</v>
      </c>
      <c r="N47" s="49" t="s">
        <v>47</v>
      </c>
      <c r="O47" s="50">
        <v>344.52523655775758</v>
      </c>
      <c r="P47" s="50">
        <v>1222.5972999999999</v>
      </c>
      <c r="Q47" s="50">
        <v>398.44808331218979</v>
      </c>
      <c r="R47" s="50">
        <v>1432.6006314819977</v>
      </c>
      <c r="S47" s="65">
        <f t="shared" si="6"/>
        <v>-13.533217754791622</v>
      </c>
      <c r="T47" s="65">
        <f t="shared" si="7"/>
        <v>-14.658888657947415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4"/>
        <v>0.00</v>
      </c>
      <c r="I48" s="65" t="str">
        <f t="shared" si="15"/>
        <v>0.00</v>
      </c>
      <c r="J48" s="65" t="str">
        <f t="shared" si="16"/>
        <v>0.00</v>
      </c>
      <c r="K48" s="65" t="str">
        <f t="shared" si="17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6"/>
        <v>0.00</v>
      </c>
      <c r="T48" s="65" t="str">
        <f t="shared" si="7"/>
        <v>0.00</v>
      </c>
    </row>
    <row r="49" spans="1:20" x14ac:dyDescent="0.35">
      <c r="A49" s="49" t="s">
        <v>49</v>
      </c>
      <c r="B49" s="50">
        <v>235.69926489950402</v>
      </c>
      <c r="C49" s="50">
        <v>840.15990000000011</v>
      </c>
      <c r="D49" s="50">
        <v>126.47631735025038</v>
      </c>
      <c r="E49" s="50">
        <v>450.29719999999998</v>
      </c>
      <c r="F49" s="50">
        <v>1864.5387338180458</v>
      </c>
      <c r="G49" s="50">
        <v>6704.0713132759302</v>
      </c>
      <c r="H49" s="65">
        <f t="shared" si="14"/>
        <v>86.358418585815514</v>
      </c>
      <c r="I49" s="65">
        <f t="shared" si="15"/>
        <v>86.578974952542495</v>
      </c>
      <c r="J49" s="65">
        <f t="shared" si="16"/>
        <v>-87.358843202100772</v>
      </c>
      <c r="K49" s="65">
        <f t="shared" si="17"/>
        <v>-87.467915230313125</v>
      </c>
      <c r="N49" s="49" t="s">
        <v>49</v>
      </c>
      <c r="O49" s="50">
        <v>4581.9261132569818</v>
      </c>
      <c r="P49" s="50">
        <v>16259.623099999999</v>
      </c>
      <c r="Q49" s="50">
        <v>3084.542963114407</v>
      </c>
      <c r="R49" s="50">
        <v>11090.323637794403</v>
      </c>
      <c r="S49" s="65">
        <f t="shared" si="6"/>
        <v>48.544733143567385</v>
      </c>
      <c r="T49" s="65">
        <f t="shared" si="7"/>
        <v>46.610898212107031</v>
      </c>
    </row>
    <row r="50" spans="1:20" x14ac:dyDescent="0.35">
      <c r="A50" s="47" t="s">
        <v>50</v>
      </c>
      <c r="B50" s="48">
        <v>579.95486421846397</v>
      </c>
      <c r="C50" s="48">
        <v>2067.2734</v>
      </c>
      <c r="D50" s="48">
        <v>647.59358319447733</v>
      </c>
      <c r="E50" s="48">
        <v>2305.6457</v>
      </c>
      <c r="F50" s="48">
        <v>319.29242989614431</v>
      </c>
      <c r="G50" s="48">
        <v>1148.0368742083731</v>
      </c>
      <c r="H50" s="65">
        <f t="shared" si="14"/>
        <v>-10.444624642875894</v>
      </c>
      <c r="I50" s="65">
        <f t="shared" si="15"/>
        <v>-10.338635289888643</v>
      </c>
      <c r="J50" s="65">
        <f t="shared" si="16"/>
        <v>81.637524073810596</v>
      </c>
      <c r="K50" s="65">
        <f t="shared" si="17"/>
        <v>80.070296211128664</v>
      </c>
      <c r="N50" s="47" t="s">
        <v>50</v>
      </c>
      <c r="O50" s="48">
        <v>3465.6375061324375</v>
      </c>
      <c r="P50" s="48">
        <v>12298.312600000001</v>
      </c>
      <c r="Q50" s="48">
        <v>5231.224948383825</v>
      </c>
      <c r="R50" s="48">
        <v>18808.613915723599</v>
      </c>
      <c r="S50" s="65">
        <f t="shared" si="6"/>
        <v>-33.750937106936334</v>
      </c>
      <c r="T50" s="65">
        <f t="shared" si="7"/>
        <v>-34.613402906213764</v>
      </c>
    </row>
    <row r="51" spans="1:20" x14ac:dyDescent="0.35">
      <c r="A51" s="47" t="s">
        <v>51</v>
      </c>
      <c r="B51" s="48">
        <v>455.57422419286399</v>
      </c>
      <c r="C51" s="48">
        <v>1623.9133999999999</v>
      </c>
      <c r="D51" s="48">
        <v>441.34287887764094</v>
      </c>
      <c r="E51" s="48">
        <v>1571.3254999999999</v>
      </c>
      <c r="F51" s="48">
        <v>257.16424210697494</v>
      </c>
      <c r="G51" s="48">
        <v>924.65089999999998</v>
      </c>
      <c r="H51" s="65">
        <f t="shared" si="14"/>
        <v>3.2245553279151409</v>
      </c>
      <c r="I51" s="65">
        <f t="shared" si="15"/>
        <v>3.3467222418270381</v>
      </c>
      <c r="J51" s="65">
        <f t="shared" si="16"/>
        <v>77.15302114333403</v>
      </c>
      <c r="K51" s="65">
        <f t="shared" si="17"/>
        <v>75.624487036134383</v>
      </c>
      <c r="N51" s="47" t="s">
        <v>51</v>
      </c>
      <c r="O51" s="48">
        <v>2912.5899244954785</v>
      </c>
      <c r="P51" s="48">
        <v>10335.743799999998</v>
      </c>
      <c r="Q51" s="48">
        <v>2703.1886993546132</v>
      </c>
      <c r="R51" s="48">
        <v>9719.1830000000009</v>
      </c>
      <c r="S51" s="65">
        <f t="shared" si="6"/>
        <v>7.7464523727426098</v>
      </c>
      <c r="T51" s="65">
        <f t="shared" si="7"/>
        <v>6.343751321484504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5" t="str">
        <f t="shared" si="14"/>
        <v>0.00</v>
      </c>
      <c r="I52" s="65" t="str">
        <f t="shared" si="15"/>
        <v>0.00</v>
      </c>
      <c r="J52" s="65" t="str">
        <f t="shared" si="16"/>
        <v>0.00</v>
      </c>
      <c r="K52" s="65" t="str">
        <f t="shared" si="17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6"/>
        <v>0.00</v>
      </c>
      <c r="T52" s="66" t="str">
        <f t="shared" si="7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3" t="s">
        <v>89</v>
      </c>
      <c r="C54" s="93"/>
      <c r="D54" s="93"/>
      <c r="E54" s="93"/>
      <c r="F54" s="93"/>
      <c r="G54" s="93"/>
      <c r="H54" s="26"/>
      <c r="I54" s="27" t="s">
        <v>9</v>
      </c>
      <c r="J54" s="28"/>
      <c r="K54" s="28"/>
      <c r="N54" s="25"/>
      <c r="O54" s="93" t="s">
        <v>89</v>
      </c>
      <c r="P54" s="93"/>
      <c r="Q54" s="93"/>
      <c r="R54" s="93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3"/>
      <c r="C56" s="84"/>
      <c r="D56" s="89"/>
      <c r="E56" s="89"/>
      <c r="F56" s="83"/>
      <c r="G56" s="84"/>
      <c r="H56" s="83" t="s">
        <v>112</v>
      </c>
      <c r="I56" s="90"/>
      <c r="J56" s="90"/>
      <c r="K56" s="90"/>
      <c r="N56" s="32"/>
      <c r="O56" s="83"/>
      <c r="P56" s="84"/>
      <c r="Q56" s="89"/>
      <c r="R56" s="89"/>
      <c r="S56" s="83" t="s">
        <v>113</v>
      </c>
      <c r="T56" s="90"/>
    </row>
    <row r="57" spans="1:20" x14ac:dyDescent="0.35">
      <c r="A57" s="33"/>
      <c r="B57" s="89" t="s">
        <v>114</v>
      </c>
      <c r="C57" s="89"/>
      <c r="D57" s="79" t="s">
        <v>119</v>
      </c>
      <c r="E57" s="80"/>
      <c r="F57" s="89" t="s">
        <v>115</v>
      </c>
      <c r="G57" s="89"/>
      <c r="H57" s="91" t="s">
        <v>3</v>
      </c>
      <c r="I57" s="92"/>
      <c r="J57" s="92"/>
      <c r="K57" s="92"/>
      <c r="N57" s="33"/>
      <c r="O57" s="79" t="s">
        <v>116</v>
      </c>
      <c r="P57" s="80"/>
      <c r="Q57" s="79" t="s">
        <v>117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4" t="s">
        <v>115</v>
      </c>
      <c r="K58" s="95"/>
      <c r="N58" s="34" t="s">
        <v>0</v>
      </c>
      <c r="O58" s="77"/>
      <c r="P58" s="78"/>
      <c r="Q58" s="77"/>
      <c r="R58" s="78"/>
      <c r="S58" s="94" t="s">
        <v>118</v>
      </c>
      <c r="T58" s="95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46">SUM(B61:B62)</f>
        <v>1567.9902336991761</v>
      </c>
      <c r="C60" s="44">
        <f t="shared" si="46"/>
        <v>5589.1668500000005</v>
      </c>
      <c r="D60" s="44">
        <f t="shared" si="46"/>
        <v>8452.6223629701526</v>
      </c>
      <c r="E60" s="44">
        <f t="shared" si="46"/>
        <v>30094.109809999998</v>
      </c>
      <c r="F60" s="44">
        <f t="shared" si="46"/>
        <v>3002.9729596427833</v>
      </c>
      <c r="G60" s="44">
        <f t="shared" si="46"/>
        <v>10797.38624258</v>
      </c>
      <c r="H60" s="65">
        <f t="shared" ref="H60:H101" si="47">IFERROR(B60/D60*100-100,"0.00")</f>
        <v>-81.449659450440635</v>
      </c>
      <c r="I60" s="65">
        <f t="shared" ref="I60:I101" si="48">IFERROR(C60/E60*100-100,"0.00")</f>
        <v>-81.427705005107768</v>
      </c>
      <c r="J60" s="65">
        <f t="shared" ref="J60:J101" si="49">IFERROR(B60/F60*100-100,"0.00")</f>
        <v>-47.785402840067682</v>
      </c>
      <c r="K60" s="65">
        <f t="shared" ref="K60:K101" si="50">IFERROR(C60/G60*100-100,"0.00")</f>
        <v>-48.235927432521976</v>
      </c>
      <c r="L60" s="44"/>
      <c r="M60" s="44"/>
      <c r="N60" s="57" t="s">
        <v>53</v>
      </c>
      <c r="O60" s="44">
        <f t="shared" ref="O60:R60" si="51">SUM(O61:O62)</f>
        <v>19013.060914510381</v>
      </c>
      <c r="P60" s="44">
        <f t="shared" si="51"/>
        <v>67470.578268999991</v>
      </c>
      <c r="Q60" s="44">
        <f t="shared" si="51"/>
        <v>10224.622511171872</v>
      </c>
      <c r="R60" s="44">
        <f t="shared" si="51"/>
        <v>36762.131077170001</v>
      </c>
      <c r="S60" s="65">
        <f t="shared" ref="S60:S73" si="52">IFERROR(O60/Q60*100-100,"0.00")</f>
        <v>85.953671088941178</v>
      </c>
      <c r="T60" s="65">
        <f t="shared" ref="T60:T73" si="53">IFERROR(P60/R60*100-100,"0.00")</f>
        <v>83.532826558307278</v>
      </c>
    </row>
    <row r="61" spans="1:20" ht="31" x14ac:dyDescent="0.35">
      <c r="A61" s="45" t="s">
        <v>54</v>
      </c>
      <c r="B61" s="50">
        <v>1567.9902336991761</v>
      </c>
      <c r="C61" s="46">
        <v>5589.1668500000005</v>
      </c>
      <c r="D61" s="46">
        <v>8452.6223629701526</v>
      </c>
      <c r="E61" s="46">
        <v>30094.109809999998</v>
      </c>
      <c r="F61" s="46">
        <v>3002.9729596427833</v>
      </c>
      <c r="G61" s="46">
        <v>10797.38624258</v>
      </c>
      <c r="H61" s="65">
        <f t="shared" si="47"/>
        <v>-81.449659450440635</v>
      </c>
      <c r="I61" s="65">
        <f t="shared" si="48"/>
        <v>-81.427705005107768</v>
      </c>
      <c r="J61" s="65">
        <f t="shared" si="49"/>
        <v>-47.785402840067682</v>
      </c>
      <c r="K61" s="65">
        <f t="shared" si="50"/>
        <v>-48.235927432521976</v>
      </c>
      <c r="N61" s="45" t="s">
        <v>54</v>
      </c>
      <c r="O61" s="50">
        <v>19013.060914510381</v>
      </c>
      <c r="P61" s="46">
        <v>67470.578268999991</v>
      </c>
      <c r="Q61" s="46">
        <v>10224.622511171872</v>
      </c>
      <c r="R61" s="46">
        <v>36762.131077170001</v>
      </c>
      <c r="S61" s="65">
        <f t="shared" si="52"/>
        <v>85.953671088941178</v>
      </c>
      <c r="T61" s="65">
        <f t="shared" si="53"/>
        <v>83.532826558307278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47"/>
        <v>0.00</v>
      </c>
      <c r="I62" s="65" t="str">
        <f t="shared" si="48"/>
        <v>0.00</v>
      </c>
      <c r="J62" s="65" t="str">
        <f t="shared" si="49"/>
        <v>0.00</v>
      </c>
      <c r="K62" s="65" t="str">
        <f t="shared" si="50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52"/>
        <v>0.00</v>
      </c>
      <c r="T62" s="65" t="str">
        <f t="shared" si="53"/>
        <v>0.00</v>
      </c>
    </row>
    <row r="63" spans="1:20" ht="35.5" x14ac:dyDescent="0.4">
      <c r="A63" s="43" t="s">
        <v>56</v>
      </c>
      <c r="B63" s="44">
        <v>316.68681112566401</v>
      </c>
      <c r="C63" s="44">
        <v>1128.8434</v>
      </c>
      <c r="D63" s="44">
        <v>243.06464180568179</v>
      </c>
      <c r="E63" s="44">
        <v>865.38990000000001</v>
      </c>
      <c r="F63" s="44">
        <v>181.61543256068219</v>
      </c>
      <c r="G63" s="44">
        <v>653.01019999999994</v>
      </c>
      <c r="H63" s="65">
        <f t="shared" si="47"/>
        <v>30.289131637187893</v>
      </c>
      <c r="I63" s="65">
        <f t="shared" si="48"/>
        <v>30.443329648289165</v>
      </c>
      <c r="J63" s="65">
        <f t="shared" si="49"/>
        <v>74.372192197847028</v>
      </c>
      <c r="K63" s="65">
        <f t="shared" si="50"/>
        <v>72.867651990734629</v>
      </c>
      <c r="N63" s="43" t="s">
        <v>56</v>
      </c>
      <c r="O63" s="44">
        <v>1628.4040711718908</v>
      </c>
      <c r="P63" s="44">
        <v>5778.6257999999998</v>
      </c>
      <c r="Q63" s="44">
        <v>1634.7667385957639</v>
      </c>
      <c r="R63" s="44">
        <v>5877.7240000000002</v>
      </c>
      <c r="S63" s="65">
        <f t="shared" si="52"/>
        <v>-0.38920949843513597</v>
      </c>
      <c r="T63" s="65">
        <f t="shared" si="53"/>
        <v>-1.6859961440857063</v>
      </c>
    </row>
    <row r="64" spans="1:20" ht="35.5" x14ac:dyDescent="0.4">
      <c r="A64" s="43" t="s">
        <v>57</v>
      </c>
      <c r="B64" s="44">
        <f t="shared" ref="B64:E64" si="54">B65+B68+B75</f>
        <v>122537.63446483832</v>
      </c>
      <c r="C64" s="44">
        <f t="shared" si="54"/>
        <v>436790.5295</v>
      </c>
      <c r="D64" s="44">
        <f t="shared" si="54"/>
        <v>100219.89979484472</v>
      </c>
      <c r="E64" s="44">
        <f t="shared" si="54"/>
        <v>356815.73599999992</v>
      </c>
      <c r="F64" s="44">
        <f t="shared" ref="F64:G64" si="55">F65+F68+F75</f>
        <v>96731.873485788281</v>
      </c>
      <c r="G64" s="44">
        <f t="shared" si="55"/>
        <v>347805.79579999996</v>
      </c>
      <c r="H64" s="65">
        <f t="shared" si="47"/>
        <v>22.26876569990506</v>
      </c>
      <c r="I64" s="65">
        <f t="shared" si="48"/>
        <v>22.413471557207359</v>
      </c>
      <c r="J64" s="65">
        <f t="shared" si="49"/>
        <v>26.67761932972526</v>
      </c>
      <c r="K64" s="65">
        <f t="shared" si="50"/>
        <v>25.584603469681483</v>
      </c>
      <c r="L64" s="44"/>
      <c r="M64" s="44"/>
      <c r="N64" s="43" t="s">
        <v>57</v>
      </c>
      <c r="O64" s="44">
        <f t="shared" ref="O64:R64" si="56">O65+O68+O75</f>
        <v>630368.98761230463</v>
      </c>
      <c r="P64" s="44">
        <f t="shared" si="56"/>
        <v>2236954.9179000012</v>
      </c>
      <c r="Q64" s="44">
        <f t="shared" si="56"/>
        <v>519136.86876441777</v>
      </c>
      <c r="R64" s="44">
        <f t="shared" si="56"/>
        <v>1866531.2675999999</v>
      </c>
      <c r="S64" s="65">
        <f t="shared" si="52"/>
        <v>21.426357005355271</v>
      </c>
      <c r="T64" s="65">
        <f t="shared" si="53"/>
        <v>19.84556362542456</v>
      </c>
    </row>
    <row r="65" spans="1:20" x14ac:dyDescent="0.35">
      <c r="A65" s="47" t="s">
        <v>58</v>
      </c>
      <c r="B65" s="48">
        <f t="shared" ref="B65:E65" si="57">SUM(B66:B67)</f>
        <v>19554.068156435009</v>
      </c>
      <c r="C65" s="48">
        <f t="shared" si="57"/>
        <v>69701.294800000003</v>
      </c>
      <c r="D65" s="48">
        <f t="shared" si="57"/>
        <v>21043.752028976749</v>
      </c>
      <c r="E65" s="48">
        <f t="shared" si="57"/>
        <v>74922.6639</v>
      </c>
      <c r="F65" s="48">
        <f t="shared" ref="F65:G65" si="58">SUM(F66:F67)</f>
        <v>15110.62602922017</v>
      </c>
      <c r="G65" s="48">
        <f t="shared" si="58"/>
        <v>54331.247000000003</v>
      </c>
      <c r="H65" s="65">
        <f t="shared" si="47"/>
        <v>-7.0789841587682645</v>
      </c>
      <c r="I65" s="65">
        <f t="shared" si="48"/>
        <v>-6.9690115489873818</v>
      </c>
      <c r="J65" s="65">
        <f t="shared" si="49"/>
        <v>29.406075688871738</v>
      </c>
      <c r="K65" s="65">
        <f t="shared" si="50"/>
        <v>28.289517816515428</v>
      </c>
      <c r="L65" s="48"/>
      <c r="M65" s="48"/>
      <c r="N65" s="47" t="s">
        <v>58</v>
      </c>
      <c r="O65" s="48">
        <f t="shared" ref="O65:R65" si="59">SUM(O66:O67)</f>
        <v>99863.228494040784</v>
      </c>
      <c r="P65" s="48">
        <f t="shared" si="59"/>
        <v>354379.01370000001</v>
      </c>
      <c r="Q65" s="48">
        <f t="shared" si="59"/>
        <v>74680.888385314727</v>
      </c>
      <c r="R65" s="48">
        <f t="shared" si="59"/>
        <v>268511.48829999997</v>
      </c>
      <c r="S65" s="65">
        <f t="shared" si="52"/>
        <v>33.719925744319227</v>
      </c>
      <c r="T65" s="65">
        <f t="shared" si="53"/>
        <v>31.979088099226061</v>
      </c>
    </row>
    <row r="66" spans="1:20" x14ac:dyDescent="0.35">
      <c r="A66" s="49" t="s">
        <v>59</v>
      </c>
      <c r="B66" s="50">
        <v>12039.292870325051</v>
      </c>
      <c r="C66" s="50">
        <v>42914.563599999987</v>
      </c>
      <c r="D66" s="50">
        <v>7488.3751330042815</v>
      </c>
      <c r="E66" s="50">
        <v>26661.073199999999</v>
      </c>
      <c r="F66" s="50">
        <v>9506.8812515360532</v>
      </c>
      <c r="G66" s="50">
        <v>34182.615100000003</v>
      </c>
      <c r="H66" s="65">
        <f t="shared" si="47"/>
        <v>60.773100392140407</v>
      </c>
      <c r="I66" s="65">
        <f t="shared" si="48"/>
        <v>60.963376373011073</v>
      </c>
      <c r="J66" s="65">
        <f t="shared" si="49"/>
        <v>26.637669618307584</v>
      </c>
      <c r="K66" s="65">
        <f t="shared" si="50"/>
        <v>25.544998457417563</v>
      </c>
      <c r="N66" s="49" t="s">
        <v>59</v>
      </c>
      <c r="O66" s="50">
        <v>51880.800948327473</v>
      </c>
      <c r="P66" s="50">
        <v>184106.47590000002</v>
      </c>
      <c r="Q66" s="50">
        <v>43321.283361629634</v>
      </c>
      <c r="R66" s="50">
        <v>155759.5594</v>
      </c>
      <c r="S66" s="65">
        <f t="shared" si="52"/>
        <v>19.758227186499155</v>
      </c>
      <c r="T66" s="65">
        <f t="shared" si="53"/>
        <v>18.199150414391838</v>
      </c>
    </row>
    <row r="67" spans="1:20" ht="31" x14ac:dyDescent="0.35">
      <c r="A67" s="49" t="s">
        <v>60</v>
      </c>
      <c r="B67" s="50">
        <v>7514.7752861099561</v>
      </c>
      <c r="C67" s="50">
        <v>26786.731200000017</v>
      </c>
      <c r="D67" s="50">
        <v>13555.376895972466</v>
      </c>
      <c r="E67" s="50">
        <v>48261.590700000001</v>
      </c>
      <c r="F67" s="50">
        <v>5603.7447776841154</v>
      </c>
      <c r="G67" s="50">
        <v>20148.6319</v>
      </c>
      <c r="H67" s="65">
        <f t="shared" si="47"/>
        <v>-44.56240247851224</v>
      </c>
      <c r="I67" s="65">
        <f t="shared" si="48"/>
        <v>-44.496791731317686</v>
      </c>
      <c r="J67" s="65">
        <f t="shared" si="49"/>
        <v>34.102739939837534</v>
      </c>
      <c r="K67" s="65">
        <f t="shared" si="50"/>
        <v>32.945657714854661</v>
      </c>
      <c r="N67" s="49" t="s">
        <v>60</v>
      </c>
      <c r="O67" s="50">
        <v>47982.427545713319</v>
      </c>
      <c r="P67" s="50">
        <v>170272.53780000002</v>
      </c>
      <c r="Q67" s="50">
        <v>31359.605023685097</v>
      </c>
      <c r="R67" s="50">
        <v>112751.9289</v>
      </c>
      <c r="S67" s="65">
        <f t="shared" si="52"/>
        <v>53.00711698847428</v>
      </c>
      <c r="T67" s="65">
        <f t="shared" si="53"/>
        <v>51.015188353021614</v>
      </c>
    </row>
    <row r="68" spans="1:20" x14ac:dyDescent="0.35">
      <c r="A68" s="47" t="s">
        <v>61</v>
      </c>
      <c r="B68" s="48">
        <f t="shared" ref="B68:G68" si="60">SUM(B69:B74)</f>
        <v>102878.52243096534</v>
      </c>
      <c r="C68" s="48">
        <f t="shared" si="60"/>
        <v>366714.8014</v>
      </c>
      <c r="D68" s="48">
        <f t="shared" si="60"/>
        <v>79068.996857869643</v>
      </c>
      <c r="E68" s="48">
        <f t="shared" si="60"/>
        <v>281511.57969999994</v>
      </c>
      <c r="F68" s="48">
        <f t="shared" si="60"/>
        <v>80953.937449372257</v>
      </c>
      <c r="G68" s="48">
        <f t="shared" si="60"/>
        <v>291075.19189999992</v>
      </c>
      <c r="H68" s="65">
        <f t="shared" si="47"/>
        <v>30.112340511786783</v>
      </c>
      <c r="I68" s="65">
        <f t="shared" si="48"/>
        <v>30.266329289473305</v>
      </c>
      <c r="J68" s="65">
        <f t="shared" si="49"/>
        <v>27.082790130257095</v>
      </c>
      <c r="K68" s="65">
        <f t="shared" si="50"/>
        <v>25.986278324257327</v>
      </c>
      <c r="L68" s="48"/>
      <c r="M68" s="48"/>
      <c r="N68" s="47" t="s">
        <v>61</v>
      </c>
      <c r="O68" s="48">
        <f t="shared" ref="O68:R68" si="61">SUM(O69:O74)</f>
        <v>529834.42206070607</v>
      </c>
      <c r="P68" s="48">
        <f t="shared" si="61"/>
        <v>1880193.568200001</v>
      </c>
      <c r="Q68" s="48">
        <f t="shared" si="61"/>
        <v>440317.34993933432</v>
      </c>
      <c r="R68" s="48">
        <f t="shared" si="61"/>
        <v>1583139.5355999998</v>
      </c>
      <c r="S68" s="65">
        <f t="shared" si="52"/>
        <v>20.330126017906196</v>
      </c>
      <c r="T68" s="65">
        <f t="shared" si="53"/>
        <v>18.763603960368513</v>
      </c>
    </row>
    <row r="69" spans="1:20" ht="31" x14ac:dyDescent="0.35">
      <c r="A69" s="49" t="s">
        <v>62</v>
      </c>
      <c r="B69" s="50">
        <v>311.12949108673604</v>
      </c>
      <c r="C69" s="50">
        <v>1109.0341000000001</v>
      </c>
      <c r="D69" s="50">
        <v>478.38631768007861</v>
      </c>
      <c r="E69" s="50">
        <v>1703.2123000000001</v>
      </c>
      <c r="F69" s="50">
        <v>113.052311181807</v>
      </c>
      <c r="G69" s="50">
        <v>406.48700000000002</v>
      </c>
      <c r="H69" s="65">
        <f t="shared" si="47"/>
        <v>-34.962711183808509</v>
      </c>
      <c r="I69" s="65">
        <f t="shared" si="48"/>
        <v>-34.88573914126853</v>
      </c>
      <c r="J69" s="65">
        <f t="shared" si="49"/>
        <v>175.2084303578614</v>
      </c>
      <c r="K69" s="65">
        <f t="shared" si="50"/>
        <v>172.83384216469409</v>
      </c>
      <c r="N69" s="49" t="s">
        <v>62</v>
      </c>
      <c r="O69" s="50">
        <v>1184.1281036648111</v>
      </c>
      <c r="P69" s="50">
        <v>4202.0487000000003</v>
      </c>
      <c r="Q69" s="50">
        <v>802.25055361781983</v>
      </c>
      <c r="R69" s="50">
        <v>2884.4527000000003</v>
      </c>
      <c r="S69" s="65">
        <f t="shared" si="52"/>
        <v>47.600783611164957</v>
      </c>
      <c r="T69" s="65">
        <f t="shared" si="53"/>
        <v>45.6792375205182</v>
      </c>
    </row>
    <row r="70" spans="1:20" ht="31" x14ac:dyDescent="0.35">
      <c r="A70" s="49" t="s">
        <v>63</v>
      </c>
      <c r="B70" s="50">
        <v>33001.807349993323</v>
      </c>
      <c r="C70" s="50">
        <v>117636.32429999999</v>
      </c>
      <c r="D70" s="50">
        <v>24715.118668578481</v>
      </c>
      <c r="E70" s="50">
        <v>87993.934099999999</v>
      </c>
      <c r="F70" s="50">
        <v>28761.467146152718</v>
      </c>
      <c r="G70" s="50">
        <v>103413.74159999999</v>
      </c>
      <c r="H70" s="65">
        <f t="shared" si="47"/>
        <v>33.528824168463757</v>
      </c>
      <c r="I70" s="65">
        <f t="shared" si="48"/>
        <v>33.686856376160137</v>
      </c>
      <c r="J70" s="65">
        <f t="shared" si="49"/>
        <v>14.743129000663018</v>
      </c>
      <c r="K70" s="65">
        <f t="shared" si="50"/>
        <v>13.753087819810588</v>
      </c>
      <c r="N70" s="49" t="s">
        <v>63</v>
      </c>
      <c r="O70" s="50">
        <v>169649.15148383621</v>
      </c>
      <c r="P70" s="50">
        <v>602024.3875999999</v>
      </c>
      <c r="Q70" s="50">
        <v>152993.72465274879</v>
      </c>
      <c r="R70" s="50">
        <v>550081.46789999993</v>
      </c>
      <c r="S70" s="65">
        <f t="shared" si="52"/>
        <v>10.886346396814901</v>
      </c>
      <c r="T70" s="65">
        <f t="shared" si="53"/>
        <v>9.4427685226877429</v>
      </c>
    </row>
    <row r="71" spans="1:20" ht="31" x14ac:dyDescent="0.35">
      <c r="A71" s="49" t="s">
        <v>64</v>
      </c>
      <c r="B71" s="50">
        <v>9.9560339671519973</v>
      </c>
      <c r="C71" s="50">
        <v>35.488699999999994</v>
      </c>
      <c r="D71" s="50">
        <v>17.946660057871998</v>
      </c>
      <c r="E71" s="50">
        <v>63.896000000000001</v>
      </c>
      <c r="F71" s="50">
        <v>15.919804147892698</v>
      </c>
      <c r="G71" s="50">
        <v>57.240699999999997</v>
      </c>
      <c r="H71" s="65">
        <f t="shared" si="47"/>
        <v>-44.524307391753645</v>
      </c>
      <c r="I71" s="65">
        <f t="shared" si="48"/>
        <v>-44.458651558783032</v>
      </c>
      <c r="J71" s="65">
        <f t="shared" si="49"/>
        <v>-37.461328828785398</v>
      </c>
      <c r="K71" s="65">
        <f t="shared" si="50"/>
        <v>-38.000932902637466</v>
      </c>
      <c r="N71" s="49" t="s">
        <v>64</v>
      </c>
      <c r="O71" s="50">
        <v>97.593371487203925</v>
      </c>
      <c r="P71" s="50">
        <v>346.32409999999999</v>
      </c>
      <c r="Q71" s="50">
        <v>258.68550380112214</v>
      </c>
      <c r="R71" s="50">
        <v>930.0911000000001</v>
      </c>
      <c r="S71" s="65">
        <f t="shared" si="52"/>
        <v>-62.2733512109616</v>
      </c>
      <c r="T71" s="65">
        <f t="shared" si="53"/>
        <v>-62.76449694013845</v>
      </c>
    </row>
    <row r="72" spans="1:20" ht="31" x14ac:dyDescent="0.35">
      <c r="A72" s="49" t="s">
        <v>65</v>
      </c>
      <c r="B72" s="50">
        <v>18855.623423214929</v>
      </c>
      <c r="C72" s="50">
        <v>67211.659299999999</v>
      </c>
      <c r="D72" s="50">
        <v>12938.106163303619</v>
      </c>
      <c r="E72" s="50">
        <v>46063.904299999995</v>
      </c>
      <c r="F72" s="50">
        <v>15542.500893121383</v>
      </c>
      <c r="G72" s="50">
        <v>55884.081399999995</v>
      </c>
      <c r="H72" s="65">
        <f t="shared" si="47"/>
        <v>45.737120914150324</v>
      </c>
      <c r="I72" s="65">
        <f t="shared" si="48"/>
        <v>45.909601718237354</v>
      </c>
      <c r="J72" s="65">
        <f t="shared" si="49"/>
        <v>21.316534275123161</v>
      </c>
      <c r="K72" s="65">
        <f t="shared" si="50"/>
        <v>20.269775607334225</v>
      </c>
      <c r="N72" s="49" t="s">
        <v>65</v>
      </c>
      <c r="O72" s="50">
        <v>90670.773057560422</v>
      </c>
      <c r="P72" s="50">
        <v>321758.26489999995</v>
      </c>
      <c r="Q72" s="50">
        <v>82151.944297925278</v>
      </c>
      <c r="R72" s="50">
        <v>295373.3051</v>
      </c>
      <c r="S72" s="65">
        <f t="shared" si="52"/>
        <v>10.369600905295044</v>
      </c>
      <c r="T72" s="65">
        <f t="shared" si="53"/>
        <v>8.9327503008666156</v>
      </c>
    </row>
    <row r="73" spans="1:20" ht="31" x14ac:dyDescent="0.35">
      <c r="A73" s="49" t="s">
        <v>104</v>
      </c>
      <c r="B73" s="50">
        <v>29248.922501562734</v>
      </c>
      <c r="C73" s="50">
        <v>104259.0091</v>
      </c>
      <c r="D73" s="50">
        <v>24200.532570272004</v>
      </c>
      <c r="E73" s="50">
        <v>86161.838700000008</v>
      </c>
      <c r="F73" s="50">
        <v>18458.052434720892</v>
      </c>
      <c r="G73" s="50">
        <v>66367.138200000001</v>
      </c>
      <c r="H73" s="65">
        <f t="shared" si="47"/>
        <v>20.860656337341041</v>
      </c>
      <c r="I73" s="65">
        <f t="shared" si="48"/>
        <v>21.003695688309378</v>
      </c>
      <c r="J73" s="65">
        <f t="shared" si="49"/>
        <v>58.46158528915791</v>
      </c>
      <c r="K73" s="65">
        <f t="shared" si="50"/>
        <v>57.094326993294999</v>
      </c>
      <c r="N73" s="49" t="s">
        <v>104</v>
      </c>
      <c r="O73" s="50">
        <v>156968.90046977322</v>
      </c>
      <c r="P73" s="50">
        <v>557026.69510000001</v>
      </c>
      <c r="Q73" s="50">
        <v>97998.590362884701</v>
      </c>
      <c r="R73" s="50">
        <v>352349.14740000002</v>
      </c>
      <c r="S73" s="65">
        <f t="shared" si="52"/>
        <v>60.174651378682</v>
      </c>
      <c r="T73" s="65">
        <f t="shared" si="53"/>
        <v>58.089411939925128</v>
      </c>
    </row>
    <row r="74" spans="1:20" x14ac:dyDescent="0.35">
      <c r="A74" s="49" t="s">
        <v>105</v>
      </c>
      <c r="B74" s="50">
        <v>21451.083631140475</v>
      </c>
      <c r="C74" s="50">
        <v>76463.285900000046</v>
      </c>
      <c r="D74" s="50">
        <v>16718.906477977591</v>
      </c>
      <c r="E74" s="50">
        <v>59524.794299999965</v>
      </c>
      <c r="F74" s="50">
        <v>18062.94486004757</v>
      </c>
      <c r="G74" s="50">
        <v>64946.502999999953</v>
      </c>
      <c r="H74" s="65">
        <f t="shared" si="47"/>
        <v>28.304346097014076</v>
      </c>
      <c r="I74" s="65">
        <f t="shared" si="48"/>
        <v>28.456195101878905</v>
      </c>
      <c r="J74" s="65">
        <f t="shared" si="49"/>
        <v>18.75739973378839</v>
      </c>
      <c r="K74" s="65">
        <f t="shared" si="50"/>
        <v>17.73272211438406</v>
      </c>
      <c r="N74" s="49" t="s">
        <v>105</v>
      </c>
      <c r="O74" s="50">
        <v>111263.87557438426</v>
      </c>
      <c r="P74" s="50">
        <v>394835.84780000104</v>
      </c>
      <c r="Q74" s="50">
        <v>106112.15456835667</v>
      </c>
      <c r="R74" s="50">
        <v>381521.07140000002</v>
      </c>
      <c r="S74" s="65">
        <f t="shared" ref="S74" si="62">IFERROR(O74/Q74*100-100,"0.00")</f>
        <v>4.8549772898154515</v>
      </c>
      <c r="T74" s="65">
        <f t="shared" ref="T74" si="63">IFERROR(P74/R74*100-100,"0.00")</f>
        <v>3.4899190105390971</v>
      </c>
    </row>
    <row r="75" spans="1:20" x14ac:dyDescent="0.35">
      <c r="A75" s="47" t="s">
        <v>66</v>
      </c>
      <c r="B75" s="48">
        <f t="shared" ref="B75:G75" si="64">SUM(B76:B77)</f>
        <v>105.04387743796798</v>
      </c>
      <c r="C75" s="48">
        <f t="shared" si="64"/>
        <v>374.43329999999997</v>
      </c>
      <c r="D75" s="48">
        <f t="shared" si="64"/>
        <v>107.15090799833681</v>
      </c>
      <c r="E75" s="48">
        <f t="shared" si="64"/>
        <v>381.49240000000003</v>
      </c>
      <c r="F75" s="48">
        <f t="shared" si="64"/>
        <v>667.31000719584085</v>
      </c>
      <c r="G75" s="48">
        <f t="shared" si="64"/>
        <v>2399.3568999999998</v>
      </c>
      <c r="H75" s="65">
        <f t="shared" si="47"/>
        <v>-1.966414097397589</v>
      </c>
      <c r="I75" s="65">
        <f t="shared" si="48"/>
        <v>-1.8503907286226564</v>
      </c>
      <c r="J75" s="65">
        <f t="shared" si="49"/>
        <v>-84.258608996531962</v>
      </c>
      <c r="K75" s="65">
        <f t="shared" si="50"/>
        <v>-84.394430857701906</v>
      </c>
      <c r="L75" s="48"/>
      <c r="M75" s="48"/>
      <c r="N75" s="47" t="s">
        <v>66</v>
      </c>
      <c r="O75" s="48">
        <f t="shared" ref="O75:R75" si="65">SUM(O76:O77)</f>
        <v>671.33705755776009</v>
      </c>
      <c r="P75" s="48">
        <f t="shared" si="65"/>
        <v>2382.3360000000002</v>
      </c>
      <c r="Q75" s="48">
        <f t="shared" si="65"/>
        <v>4138.63043976872</v>
      </c>
      <c r="R75" s="48">
        <f t="shared" si="65"/>
        <v>14880.243699999997</v>
      </c>
      <c r="S75" s="65">
        <f t="shared" ref="S75:S90" si="66">IFERROR(O75/Q75*100-100,"0.00")</f>
        <v>-83.778762870277518</v>
      </c>
      <c r="T75" s="65">
        <f t="shared" ref="T75:T90" si="67">IFERROR(P75/R75*100-100,"0.00")</f>
        <v>-83.989939627131236</v>
      </c>
    </row>
    <row r="76" spans="1:20" x14ac:dyDescent="0.35">
      <c r="A76" s="49" t="s">
        <v>67</v>
      </c>
      <c r="B76" s="46">
        <v>76.134692591887983</v>
      </c>
      <c r="C76" s="46">
        <v>271.38529999999997</v>
      </c>
      <c r="D76" s="46">
        <v>83.491235311988405</v>
      </c>
      <c r="E76" s="46">
        <v>297.25620000000004</v>
      </c>
      <c r="F76" s="46">
        <v>591.04709581064469</v>
      </c>
      <c r="G76" s="46">
        <v>2125.1486000000004</v>
      </c>
      <c r="H76" s="65">
        <f t="shared" si="47"/>
        <v>-8.8111556771326178</v>
      </c>
      <c r="I76" s="65">
        <f t="shared" si="48"/>
        <v>-8.7032331032960997</v>
      </c>
      <c r="J76" s="65">
        <f t="shared" si="49"/>
        <v>-87.118675799012905</v>
      </c>
      <c r="K76" s="65">
        <f t="shared" si="50"/>
        <v>-87.229820069994162</v>
      </c>
      <c r="N76" s="49" t="s">
        <v>67</v>
      </c>
      <c r="O76" s="46">
        <v>452.96483651280312</v>
      </c>
      <c r="P76" s="46">
        <v>1607.4108000000001</v>
      </c>
      <c r="Q76" s="46">
        <v>3868.6074993137631</v>
      </c>
      <c r="R76" s="46">
        <v>13909.3894</v>
      </c>
      <c r="S76" s="65">
        <f t="shared" si="66"/>
        <v>-88.291269233357156</v>
      </c>
      <c r="T76" s="65">
        <f t="shared" si="67"/>
        <v>-88.443699764419563</v>
      </c>
    </row>
    <row r="77" spans="1:20" x14ac:dyDescent="0.35">
      <c r="A77" s="49" t="s">
        <v>68</v>
      </c>
      <c r="B77" s="46">
        <v>28.909184846079999</v>
      </c>
      <c r="C77" s="46">
        <v>103.048</v>
      </c>
      <c r="D77" s="46">
        <v>23.659672686348397</v>
      </c>
      <c r="E77" s="46">
        <v>84.236199999999997</v>
      </c>
      <c r="F77" s="46">
        <v>76.262911385196119</v>
      </c>
      <c r="G77" s="46">
        <v>274.20829999999933</v>
      </c>
      <c r="H77" s="65">
        <f t="shared" si="47"/>
        <v>22.187594179020763</v>
      </c>
      <c r="I77" s="65">
        <f t="shared" si="48"/>
        <v>22.332203969314861</v>
      </c>
      <c r="J77" s="65">
        <f t="shared" si="49"/>
        <v>-62.092733779775756</v>
      </c>
      <c r="K77" s="65">
        <f t="shared" si="50"/>
        <v>-62.419810049513366</v>
      </c>
      <c r="N77" s="49" t="s">
        <v>68</v>
      </c>
      <c r="O77" s="46">
        <v>218.372221044957</v>
      </c>
      <c r="P77" s="46">
        <v>774.9251999999999</v>
      </c>
      <c r="Q77" s="46">
        <v>270.02294045495671</v>
      </c>
      <c r="R77" s="46">
        <v>970.85429999999792</v>
      </c>
      <c r="S77" s="65">
        <f t="shared" si="66"/>
        <v>-19.128270850978197</v>
      </c>
      <c r="T77" s="65">
        <f t="shared" si="67"/>
        <v>-20.181102354905207</v>
      </c>
    </row>
    <row r="78" spans="1:20" ht="18" x14ac:dyDescent="0.4">
      <c r="A78" s="43" t="s">
        <v>69</v>
      </c>
      <c r="B78" s="44">
        <f t="shared" ref="B78:G78" si="68">B79+B80+B86</f>
        <v>55586.875013590368</v>
      </c>
      <c r="C78" s="44">
        <f t="shared" si="68"/>
        <v>198141.74377100001</v>
      </c>
      <c r="D78" s="44">
        <f t="shared" si="68"/>
        <v>48314.923551541244</v>
      </c>
      <c r="E78" s="44">
        <f t="shared" si="68"/>
        <v>172016.98507099997</v>
      </c>
      <c r="F78" s="44">
        <f t="shared" si="68"/>
        <v>42835.431427647709</v>
      </c>
      <c r="G78" s="44">
        <f t="shared" si="68"/>
        <v>154017.60329100001</v>
      </c>
      <c r="H78" s="65">
        <f t="shared" si="47"/>
        <v>15.051149681095069</v>
      </c>
      <c r="I78" s="65">
        <f t="shared" si="48"/>
        <v>15.187313444202658</v>
      </c>
      <c r="J78" s="65">
        <f t="shared" si="49"/>
        <v>29.768449064137059</v>
      </c>
      <c r="K78" s="65">
        <f t="shared" si="50"/>
        <v>28.648764515983345</v>
      </c>
      <c r="L78" s="44"/>
      <c r="M78" s="44"/>
      <c r="N78" s="43" t="s">
        <v>69</v>
      </c>
      <c r="O78" s="44">
        <f t="shared" ref="O78:R78" si="69">O79+O80+O86</f>
        <v>285484.80893600482</v>
      </c>
      <c r="P78" s="44">
        <f t="shared" si="69"/>
        <v>1013083.8602229999</v>
      </c>
      <c r="Q78" s="44">
        <f t="shared" si="69"/>
        <v>225746.61654973828</v>
      </c>
      <c r="R78" s="44">
        <f t="shared" si="69"/>
        <v>811660.93895019998</v>
      </c>
      <c r="S78" s="65">
        <f t="shared" si="66"/>
        <v>26.462497334087203</v>
      </c>
      <c r="T78" s="65">
        <f t="shared" si="67"/>
        <v>24.816140780819126</v>
      </c>
    </row>
    <row r="79" spans="1:20" ht="31" x14ac:dyDescent="0.35">
      <c r="A79" s="47" t="s">
        <v>70</v>
      </c>
      <c r="B79" s="48">
        <v>992.71014974062405</v>
      </c>
      <c r="C79" s="48">
        <v>3538.5569</v>
      </c>
      <c r="D79" s="48">
        <v>718.00296275872836</v>
      </c>
      <c r="E79" s="48">
        <v>2556.3262</v>
      </c>
      <c r="F79" s="48">
        <v>1000.1397025285119</v>
      </c>
      <c r="G79" s="48">
        <v>3596.0679</v>
      </c>
      <c r="H79" s="65">
        <f t="shared" si="47"/>
        <v>38.259896021377017</v>
      </c>
      <c r="I79" s="65">
        <f t="shared" si="48"/>
        <v>38.423527482525515</v>
      </c>
      <c r="J79" s="65">
        <f t="shared" si="49"/>
        <v>-0.74285150055584381</v>
      </c>
      <c r="K79" s="65">
        <f t="shared" si="50"/>
        <v>-1.5992745854437374</v>
      </c>
      <c r="N79" s="47" t="s">
        <v>70</v>
      </c>
      <c r="O79" s="48">
        <v>5007.3592477803068</v>
      </c>
      <c r="P79" s="48">
        <v>17769.333699999999</v>
      </c>
      <c r="Q79" s="48">
        <v>3898.6460986730813</v>
      </c>
      <c r="R79" s="48">
        <v>14017.391717524706</v>
      </c>
      <c r="S79" s="65">
        <f t="shared" si="66"/>
        <v>28.438414799552589</v>
      </c>
      <c r="T79" s="65">
        <f t="shared" si="67"/>
        <v>26.766334693954306</v>
      </c>
    </row>
    <row r="80" spans="1:20" ht="31" x14ac:dyDescent="0.35">
      <c r="A80" s="47" t="s">
        <v>71</v>
      </c>
      <c r="B80" s="48">
        <f t="shared" ref="B80:E80" si="70">B81+B85</f>
        <v>15499.109492827283</v>
      </c>
      <c r="C80" s="48">
        <f t="shared" si="70"/>
        <v>55247.224836000001</v>
      </c>
      <c r="D80" s="48">
        <f t="shared" si="70"/>
        <v>14189.834705918089</v>
      </c>
      <c r="E80" s="48">
        <f t="shared" si="70"/>
        <v>50520.468735999995</v>
      </c>
      <c r="F80" s="48">
        <f t="shared" ref="F80:G80" si="71">F81+F85</f>
        <v>11650.928010296981</v>
      </c>
      <c r="G80" s="48">
        <f t="shared" si="71"/>
        <v>41891.67585</v>
      </c>
      <c r="H80" s="65">
        <f t="shared" si="47"/>
        <v>9.2268501645275762</v>
      </c>
      <c r="I80" s="65">
        <f t="shared" si="48"/>
        <v>9.3561208323306886</v>
      </c>
      <c r="J80" s="65">
        <f t="shared" si="49"/>
        <v>33.028969702064217</v>
      </c>
      <c r="K80" s="65">
        <f t="shared" si="50"/>
        <v>31.881152317280737</v>
      </c>
      <c r="L80" s="48"/>
      <c r="M80" s="48"/>
      <c r="N80" s="47" t="s">
        <v>71</v>
      </c>
      <c r="O80" s="48">
        <f t="shared" ref="O80:R80" si="72">O81+O85</f>
        <v>77316.232697974687</v>
      </c>
      <c r="P80" s="48">
        <f t="shared" si="72"/>
        <v>274367.75978199998</v>
      </c>
      <c r="Q80" s="48">
        <f t="shared" si="72"/>
        <v>67942.80374014398</v>
      </c>
      <c r="R80" s="48">
        <f t="shared" si="72"/>
        <v>244285.03390873235</v>
      </c>
      <c r="S80" s="65">
        <f t="shared" si="66"/>
        <v>13.7960585107447</v>
      </c>
      <c r="T80" s="65">
        <f t="shared" si="67"/>
        <v>12.31460044519423</v>
      </c>
    </row>
    <row r="81" spans="1:20" ht="46.5" x14ac:dyDescent="0.35">
      <c r="A81" s="51" t="s">
        <v>72</v>
      </c>
      <c r="B81" s="52">
        <f t="shared" ref="B81:E81" si="73">SUM(B82:B84)</f>
        <v>12498.485034900368</v>
      </c>
      <c r="C81" s="52">
        <f t="shared" si="73"/>
        <v>44551.373299999999</v>
      </c>
      <c r="D81" s="52">
        <f t="shared" si="73"/>
        <v>9903.6015962620004</v>
      </c>
      <c r="E81" s="52">
        <f t="shared" si="73"/>
        <v>35260.072099999998</v>
      </c>
      <c r="F81" s="52">
        <f t="shared" ref="F81:G81" si="74">SUM(F82:F84)</f>
        <v>8652.4976162587936</v>
      </c>
      <c r="G81" s="52">
        <f t="shared" si="74"/>
        <v>31110.622699999996</v>
      </c>
      <c r="H81" s="65">
        <f t="shared" si="47"/>
        <v>26.201411813837268</v>
      </c>
      <c r="I81" s="65">
        <f t="shared" si="48"/>
        <v>26.350771982681238</v>
      </c>
      <c r="J81" s="65">
        <f t="shared" si="49"/>
        <v>44.449447884442407</v>
      </c>
      <c r="K81" s="65">
        <f t="shared" si="50"/>
        <v>43.203090885095008</v>
      </c>
      <c r="L81" s="52"/>
      <c r="M81" s="52"/>
      <c r="N81" s="51" t="s">
        <v>72</v>
      </c>
      <c r="O81" s="52">
        <f t="shared" ref="O81:R81" si="75">SUM(O82:O84)</f>
        <v>59711.680033731071</v>
      </c>
      <c r="P81" s="52">
        <f t="shared" si="75"/>
        <v>211895.4754</v>
      </c>
      <c r="Q81" s="52">
        <f t="shared" si="75"/>
        <v>49300.592618784562</v>
      </c>
      <c r="R81" s="52">
        <f t="shared" si="75"/>
        <v>177257.87392675038</v>
      </c>
      <c r="S81" s="65">
        <f t="shared" si="66"/>
        <v>21.117570523847348</v>
      </c>
      <c r="T81" s="65">
        <f t="shared" si="67"/>
        <v>19.540797091791347</v>
      </c>
    </row>
    <row r="82" spans="1:20" x14ac:dyDescent="0.35">
      <c r="A82" s="58" t="s">
        <v>73</v>
      </c>
      <c r="B82" s="69">
        <v>587.30562650647994</v>
      </c>
      <c r="C82" s="70">
        <v>2093.4755</v>
      </c>
      <c r="D82" s="69">
        <v>577.08213438856751</v>
      </c>
      <c r="E82" s="70">
        <v>2054.6017999999999</v>
      </c>
      <c r="F82" s="69">
        <v>570.03485222876964</v>
      </c>
      <c r="G82" s="70">
        <v>2049.5976999999998</v>
      </c>
      <c r="H82" s="65">
        <f t="shared" si="47"/>
        <v>1.7715835422187354</v>
      </c>
      <c r="I82" s="65">
        <f t="shared" si="48"/>
        <v>1.8920308548352267</v>
      </c>
      <c r="J82" s="65">
        <f t="shared" si="49"/>
        <v>3.0297751462359912</v>
      </c>
      <c r="K82" s="65">
        <f t="shared" si="50"/>
        <v>2.1408006068703145</v>
      </c>
      <c r="N82" s="58" t="s">
        <v>73</v>
      </c>
      <c r="O82" s="69">
        <v>3621.6352763845566</v>
      </c>
      <c r="P82" s="70">
        <v>12851.893099999999</v>
      </c>
      <c r="Q82" s="69">
        <v>2871.3868192611544</v>
      </c>
      <c r="R82" s="70">
        <v>10323.931128762864</v>
      </c>
      <c r="S82" s="65">
        <f t="shared" si="66"/>
        <v>26.128435642692367</v>
      </c>
      <c r="T82" s="65">
        <f t="shared" si="67"/>
        <v>24.486428083524657</v>
      </c>
    </row>
    <row r="83" spans="1:20" ht="46.5" x14ac:dyDescent="0.35">
      <c r="A83" s="58" t="s">
        <v>74</v>
      </c>
      <c r="B83" s="69">
        <v>2573.7801989154082</v>
      </c>
      <c r="C83" s="70">
        <v>9174.3473000000013</v>
      </c>
      <c r="D83" s="69">
        <v>1940.2667116961463</v>
      </c>
      <c r="E83" s="70">
        <v>6907.9862999999996</v>
      </c>
      <c r="F83" s="69">
        <v>1595.5388535601203</v>
      </c>
      <c r="G83" s="70">
        <v>5736.864599999999</v>
      </c>
      <c r="H83" s="65">
        <f t="shared" si="47"/>
        <v>32.650845546149441</v>
      </c>
      <c r="I83" s="65">
        <f t="shared" si="48"/>
        <v>32.807838660594939</v>
      </c>
      <c r="J83" s="65">
        <f t="shared" si="49"/>
        <v>61.311032518734407</v>
      </c>
      <c r="K83" s="65">
        <f t="shared" si="50"/>
        <v>59.919188261825155</v>
      </c>
      <c r="N83" s="58" t="s">
        <v>74</v>
      </c>
      <c r="O83" s="69">
        <v>12648.806493180007</v>
      </c>
      <c r="P83" s="70">
        <v>44886.107100000001</v>
      </c>
      <c r="Q83" s="69">
        <v>9248.511125383071</v>
      </c>
      <c r="R83" s="70">
        <v>33252.570242911563</v>
      </c>
      <c r="S83" s="65">
        <f t="shared" si="66"/>
        <v>36.765867734803606</v>
      </c>
      <c r="T83" s="65">
        <f t="shared" si="67"/>
        <v>34.985376384757359</v>
      </c>
    </row>
    <row r="84" spans="1:20" ht="46.5" x14ac:dyDescent="0.35">
      <c r="A84" s="58" t="s">
        <v>75</v>
      </c>
      <c r="B84" s="46">
        <v>9337.399209478479</v>
      </c>
      <c r="C84" s="46">
        <v>33283.550499999998</v>
      </c>
      <c r="D84" s="46">
        <v>7386.2527501772875</v>
      </c>
      <c r="E84" s="46">
        <v>26297.484</v>
      </c>
      <c r="F84" s="46">
        <v>6486.9239104699036</v>
      </c>
      <c r="G84" s="46">
        <v>23324.160399999997</v>
      </c>
      <c r="H84" s="65">
        <f t="shared" si="47"/>
        <v>26.415917858407425</v>
      </c>
      <c r="I84" s="65">
        <f t="shared" si="48"/>
        <v>26.565531896511459</v>
      </c>
      <c r="J84" s="65">
        <f t="shared" si="49"/>
        <v>43.941864254148328</v>
      </c>
      <c r="K84" s="65">
        <f t="shared" si="50"/>
        <v>42.69988685209006</v>
      </c>
      <c r="N84" s="58" t="s">
        <v>75</v>
      </c>
      <c r="O84" s="46">
        <v>43441.238264166503</v>
      </c>
      <c r="P84" s="46">
        <v>154157.47519999999</v>
      </c>
      <c r="Q84" s="46">
        <v>37180.694674140337</v>
      </c>
      <c r="R84" s="46">
        <v>133681.37255507597</v>
      </c>
      <c r="S84" s="65">
        <f t="shared" si="66"/>
        <v>16.838156588775234</v>
      </c>
      <c r="T84" s="65">
        <f t="shared" si="67"/>
        <v>15.317094860383776</v>
      </c>
    </row>
    <row r="85" spans="1:20" ht="46.5" x14ac:dyDescent="0.35">
      <c r="A85" s="51" t="s">
        <v>76</v>
      </c>
      <c r="B85" s="52">
        <v>3000.6244579269146</v>
      </c>
      <c r="C85" s="52">
        <v>10695.851536</v>
      </c>
      <c r="D85" s="52">
        <v>4286.2331096560883</v>
      </c>
      <c r="E85" s="52">
        <v>15260.396635999999</v>
      </c>
      <c r="F85" s="52">
        <v>2998.4303940381869</v>
      </c>
      <c r="G85" s="52">
        <v>10781.05315</v>
      </c>
      <c r="H85" s="65">
        <f t="shared" si="47"/>
        <v>-29.993904177375143</v>
      </c>
      <c r="I85" s="65">
        <f t="shared" si="48"/>
        <v>-29.911051520325628</v>
      </c>
      <c r="J85" s="65">
        <f t="shared" si="49"/>
        <v>7.317374760775408E-2</v>
      </c>
      <c r="K85" s="65">
        <f t="shared" si="50"/>
        <v>-0.79029026955497272</v>
      </c>
      <c r="N85" s="51" t="s">
        <v>76</v>
      </c>
      <c r="O85" s="52">
        <v>17604.55266424362</v>
      </c>
      <c r="P85" s="52">
        <v>62472.284381999998</v>
      </c>
      <c r="Q85" s="52">
        <v>18642.211121359414</v>
      </c>
      <c r="R85" s="52">
        <v>67027.159981981953</v>
      </c>
      <c r="S85" s="65">
        <f t="shared" si="66"/>
        <v>-5.566176943071369</v>
      </c>
      <c r="T85" s="65">
        <f t="shared" si="67"/>
        <v>-6.7955670525297336</v>
      </c>
    </row>
    <row r="86" spans="1:20" ht="31" x14ac:dyDescent="0.35">
      <c r="A86" s="47" t="s">
        <v>95</v>
      </c>
      <c r="B86" s="48">
        <v>39095.055371022456</v>
      </c>
      <c r="C86" s="48">
        <v>139355.962035</v>
      </c>
      <c r="D86" s="48">
        <v>33407.085882864427</v>
      </c>
      <c r="E86" s="48">
        <v>118940.19013499998</v>
      </c>
      <c r="F86" s="48">
        <v>30184.363714822215</v>
      </c>
      <c r="G86" s="48">
        <v>108529.859541</v>
      </c>
      <c r="H86" s="65">
        <f t="shared" si="47"/>
        <v>17.026236613698686</v>
      </c>
      <c r="I86" s="65">
        <f t="shared" si="48"/>
        <v>17.164737904679342</v>
      </c>
      <c r="J86" s="65">
        <f t="shared" si="49"/>
        <v>29.52088617930545</v>
      </c>
      <c r="K86" s="65">
        <f t="shared" si="50"/>
        <v>28.403337684551815</v>
      </c>
      <c r="N86" s="47" t="s">
        <v>95</v>
      </c>
      <c r="O86" s="48">
        <v>203161.21699024981</v>
      </c>
      <c r="P86" s="48">
        <v>720946.766741</v>
      </c>
      <c r="Q86" s="48">
        <v>153905.16671092121</v>
      </c>
      <c r="R86" s="48">
        <v>553358.5133239429</v>
      </c>
      <c r="S86" s="65">
        <f t="shared" si="66"/>
        <v>32.00415641136064</v>
      </c>
      <c r="T86" s="65">
        <f t="shared" si="67"/>
        <v>30.285655570812366</v>
      </c>
    </row>
    <row r="87" spans="1:20" ht="46.5" x14ac:dyDescent="0.35">
      <c r="A87" s="49" t="s">
        <v>77</v>
      </c>
      <c r="B87" s="46">
        <v>2349.2931462396482</v>
      </c>
      <c r="C87" s="46">
        <v>8374.1538</v>
      </c>
      <c r="D87" s="46">
        <v>1966.2760834880121</v>
      </c>
      <c r="E87" s="46">
        <v>7000.5882000000001</v>
      </c>
      <c r="F87" s="46">
        <v>2216.3299207464147</v>
      </c>
      <c r="G87" s="46">
        <v>7968.9595999999983</v>
      </c>
      <c r="H87" s="65">
        <f t="shared" si="47"/>
        <v>19.479312491671834</v>
      </c>
      <c r="I87" s="65">
        <f t="shared" si="48"/>
        <v>19.620717013464656</v>
      </c>
      <c r="J87" s="65">
        <f t="shared" si="49"/>
        <v>5.9992523788360046</v>
      </c>
      <c r="K87" s="65">
        <f t="shared" si="50"/>
        <v>5.0846562203678616</v>
      </c>
      <c r="N87" s="49" t="s">
        <v>77</v>
      </c>
      <c r="O87" s="46">
        <v>18095.959404388028</v>
      </c>
      <c r="P87" s="46">
        <v>64216.111799999999</v>
      </c>
      <c r="Q87" s="46">
        <v>13352.380111277418</v>
      </c>
      <c r="R87" s="46">
        <v>48007.830832545733</v>
      </c>
      <c r="S87" s="65">
        <f t="shared" si="66"/>
        <v>35.526095374593069</v>
      </c>
      <c r="T87" s="65">
        <f t="shared" si="67"/>
        <v>33.761744045444885</v>
      </c>
    </row>
    <row r="88" spans="1:20" ht="46.5" x14ac:dyDescent="0.35">
      <c r="A88" s="49" t="s">
        <v>96</v>
      </c>
      <c r="B88" s="46">
        <v>213.04002766849601</v>
      </c>
      <c r="C88" s="46">
        <v>759.39010000000007</v>
      </c>
      <c r="D88" s="46">
        <v>205.11788740583395</v>
      </c>
      <c r="E88" s="46">
        <v>730.28699999999992</v>
      </c>
      <c r="F88" s="46">
        <v>91.176337006810513</v>
      </c>
      <c r="G88" s="46">
        <v>327.83050000000003</v>
      </c>
      <c r="H88" s="65">
        <f t="shared" si="47"/>
        <v>3.8622376443395012</v>
      </c>
      <c r="I88" s="65">
        <f t="shared" si="48"/>
        <v>3.9851592593049219</v>
      </c>
      <c r="J88" s="65">
        <f t="shared" si="49"/>
        <v>133.65714686759435</v>
      </c>
      <c r="K88" s="65">
        <f t="shared" si="50"/>
        <v>131.64107671494872</v>
      </c>
      <c r="N88" s="49" t="s">
        <v>96</v>
      </c>
      <c r="O88" s="46">
        <v>592.11270422358268</v>
      </c>
      <c r="P88" s="46">
        <v>2101.1970000000001</v>
      </c>
      <c r="Q88" s="46">
        <v>172.50458544218648</v>
      </c>
      <c r="R88" s="46">
        <v>620.23181535644767</v>
      </c>
      <c r="S88" s="65">
        <f t="shared" si="66"/>
        <v>243.24461735657718</v>
      </c>
      <c r="T88" s="65">
        <f t="shared" si="67"/>
        <v>238.77607500551073</v>
      </c>
    </row>
    <row r="89" spans="1:20" ht="31" x14ac:dyDescent="0.35">
      <c r="A89" s="49" t="s">
        <v>78</v>
      </c>
      <c r="B89" s="46">
        <v>0.39023247535999994</v>
      </c>
      <c r="C89" s="46">
        <v>1.391</v>
      </c>
      <c r="D89" s="46">
        <v>1.1987658871759999</v>
      </c>
      <c r="E89" s="46">
        <v>4.2679999999999998</v>
      </c>
      <c r="F89" s="46">
        <v>0.41264717961570002</v>
      </c>
      <c r="G89" s="46">
        <v>1.4837</v>
      </c>
      <c r="H89" s="65">
        <f t="shared" si="47"/>
        <v>-67.447148810741311</v>
      </c>
      <c r="I89" s="65">
        <f t="shared" si="48"/>
        <v>-67.408622305529519</v>
      </c>
      <c r="J89" s="65">
        <f t="shared" si="49"/>
        <v>-5.4319295909340752</v>
      </c>
      <c r="K89" s="65">
        <f t="shared" si="50"/>
        <v>-6.2478937790658478</v>
      </c>
      <c r="N89" s="49" t="s">
        <v>78</v>
      </c>
      <c r="O89" s="46">
        <v>6.1415013803316691</v>
      </c>
      <c r="P89" s="46">
        <v>21.794000000000004</v>
      </c>
      <c r="Q89" s="46">
        <v>12.196910702087726</v>
      </c>
      <c r="R89" s="46">
        <v>43.853396981332267</v>
      </c>
      <c r="S89" s="65">
        <f t="shared" si="66"/>
        <v>-49.647074326120645</v>
      </c>
      <c r="T89" s="65">
        <f t="shared" si="67"/>
        <v>-50.302595693379502</v>
      </c>
    </row>
    <row r="90" spans="1:20" x14ac:dyDescent="0.35">
      <c r="A90" s="49" t="s">
        <v>97</v>
      </c>
      <c r="B90" s="46">
        <v>1092.6772738041441</v>
      </c>
      <c r="C90" s="46">
        <v>3894.8939</v>
      </c>
      <c r="D90" s="46">
        <v>736.78786014408115</v>
      </c>
      <c r="E90" s="46">
        <v>2623.2066</v>
      </c>
      <c r="F90" s="46">
        <v>695.7887534252302</v>
      </c>
      <c r="G90" s="46">
        <v>2501.7541000000001</v>
      </c>
      <c r="H90" s="65">
        <f t="shared" si="47"/>
        <v>48.302833544307788</v>
      </c>
      <c r="I90" s="65">
        <f t="shared" si="48"/>
        <v>48.478350885515454</v>
      </c>
      <c r="J90" s="65">
        <f t="shared" si="49"/>
        <v>57.041525667828097</v>
      </c>
      <c r="K90" s="65">
        <f t="shared" si="50"/>
        <v>55.686520110029988</v>
      </c>
      <c r="N90" s="49" t="s">
        <v>97</v>
      </c>
      <c r="O90" s="46">
        <v>4776.9757334190717</v>
      </c>
      <c r="P90" s="46">
        <v>16951.7847</v>
      </c>
      <c r="Q90" s="46">
        <v>3334.1154931325241</v>
      </c>
      <c r="R90" s="46">
        <v>11987.649485449136</v>
      </c>
      <c r="S90" s="65">
        <f t="shared" si="66"/>
        <v>43.27565266585674</v>
      </c>
      <c r="T90" s="65">
        <f t="shared" si="67"/>
        <v>41.410413447410491</v>
      </c>
    </row>
    <row r="91" spans="1:20" x14ac:dyDescent="0.35">
      <c r="A91" s="49" t="s">
        <v>106</v>
      </c>
      <c r="B91" s="46">
        <v>15503.866082758703</v>
      </c>
      <c r="C91" s="46">
        <v>55264.179899999996</v>
      </c>
      <c r="D91" s="46">
        <v>12336.059785489211</v>
      </c>
      <c r="E91" s="46">
        <v>43920.421600000001</v>
      </c>
      <c r="F91" s="46">
        <v>4836.699251559653</v>
      </c>
      <c r="G91" s="46">
        <v>17390.669399999999</v>
      </c>
      <c r="H91" s="65">
        <f t="shared" si="47"/>
        <v>25.679239176481232</v>
      </c>
      <c r="I91" s="65">
        <f t="shared" si="48"/>
        <v>25.827981350707233</v>
      </c>
      <c r="J91" s="65">
        <f t="shared" si="49"/>
        <v>220.54641556965305</v>
      </c>
      <c r="K91" s="65">
        <f t="shared" si="50"/>
        <v>217.78063643714603</v>
      </c>
      <c r="N91" s="49" t="s">
        <v>106</v>
      </c>
      <c r="O91" s="46">
        <v>69691.526811673873</v>
      </c>
      <c r="P91" s="46">
        <v>247310.39549999998</v>
      </c>
      <c r="Q91" s="46">
        <v>21306.436509865933</v>
      </c>
      <c r="R91" s="46">
        <v>76606.252299999993</v>
      </c>
      <c r="S91" s="65">
        <f t="shared" ref="S91" si="76">IFERROR(O91/Q91*100-100,"0.00")</f>
        <v>227.09142506961808</v>
      </c>
      <c r="T91" s="65">
        <f t="shared" ref="T91" si="77">IFERROR(P91/R91*100-100,"0.00")</f>
        <v>222.83317363118152</v>
      </c>
    </row>
    <row r="92" spans="1:20" ht="31" x14ac:dyDescent="0.35">
      <c r="A92" s="49" t="s">
        <v>107</v>
      </c>
      <c r="B92" s="46">
        <v>19935.788608076098</v>
      </c>
      <c r="C92" s="46">
        <v>71061.953334999998</v>
      </c>
      <c r="D92" s="46">
        <v>18161.645500450111</v>
      </c>
      <c r="E92" s="46">
        <v>64661.418734999985</v>
      </c>
      <c r="F92" s="46">
        <v>22343.956804904486</v>
      </c>
      <c r="G92" s="46">
        <v>80339.162240999998</v>
      </c>
      <c r="H92" s="65">
        <f t="shared" si="47"/>
        <v>9.7686253571132511</v>
      </c>
      <c r="I92" s="65">
        <f t="shared" si="48"/>
        <v>9.898537219282403</v>
      </c>
      <c r="J92" s="65">
        <f t="shared" si="49"/>
        <v>-10.777715951812965</v>
      </c>
      <c r="K92" s="65">
        <f t="shared" si="50"/>
        <v>-11.547554949814369</v>
      </c>
      <c r="N92" s="49" t="s">
        <v>107</v>
      </c>
      <c r="O92" s="46">
        <v>109998.50083516489</v>
      </c>
      <c r="P92" s="46">
        <v>390345.48374099995</v>
      </c>
      <c r="Q92" s="46">
        <v>115727.5331005011</v>
      </c>
      <c r="R92" s="46">
        <v>416092.69549361028</v>
      </c>
      <c r="S92" s="65">
        <f t="shared" ref="S92:S101" si="78">IFERROR(O92/Q92*100-100,"0.00")</f>
        <v>-4.9504487928218026</v>
      </c>
      <c r="T92" s="65">
        <f t="shared" ref="T92:T101" si="79">IFERROR(P92/R92*100-100,"0.00")</f>
        <v>-6.1878547812684985</v>
      </c>
    </row>
    <row r="93" spans="1:20" ht="35.5" x14ac:dyDescent="0.4">
      <c r="A93" s="43" t="s">
        <v>79</v>
      </c>
      <c r="B93" s="44">
        <f t="shared" ref="B93:E93" si="80">B94+B97</f>
        <v>1203.4423243146784</v>
      </c>
      <c r="C93" s="44">
        <f t="shared" si="80"/>
        <v>4289.7205610000001</v>
      </c>
      <c r="D93" s="44">
        <f t="shared" si="80"/>
        <v>624.05099550027853</v>
      </c>
      <c r="E93" s="44">
        <f t="shared" si="80"/>
        <v>2221.8263610000004</v>
      </c>
      <c r="F93" s="44">
        <f t="shared" ref="F93:G93" si="81">F94+F97</f>
        <v>659.08274718450411</v>
      </c>
      <c r="G93" s="44">
        <f t="shared" si="81"/>
        <v>2369.775247</v>
      </c>
      <c r="H93" s="65">
        <f t="shared" si="47"/>
        <v>92.843586981208716</v>
      </c>
      <c r="I93" s="65">
        <f t="shared" si="48"/>
        <v>93.071818585736878</v>
      </c>
      <c r="J93" s="65">
        <f t="shared" si="49"/>
        <v>82.593510368097355</v>
      </c>
      <c r="K93" s="65">
        <f t="shared" si="50"/>
        <v>81.018033943537091</v>
      </c>
      <c r="L93" s="44"/>
      <c r="M93" s="44"/>
      <c r="N93" s="43" t="s">
        <v>79</v>
      </c>
      <c r="O93" s="44">
        <f t="shared" ref="O93:R93" si="82">O94+O97</f>
        <v>10057.611343135053</v>
      </c>
      <c r="P93" s="44">
        <f t="shared" si="82"/>
        <v>35690.878832050003</v>
      </c>
      <c r="Q93" s="44">
        <f t="shared" si="82"/>
        <v>3960.0715669920046</v>
      </c>
      <c r="R93" s="44">
        <f t="shared" si="82"/>
        <v>14238.2439901</v>
      </c>
      <c r="S93" s="65">
        <f t="shared" si="78"/>
        <v>153.97549445740509</v>
      </c>
      <c r="T93" s="65">
        <f t="shared" si="79"/>
        <v>150.66910538171871</v>
      </c>
    </row>
    <row r="94" spans="1:20" ht="31" x14ac:dyDescent="0.35">
      <c r="A94" s="47" t="s">
        <v>80</v>
      </c>
      <c r="B94" s="48">
        <f t="shared" ref="B94:E94" si="83">SUM(B95:B96)</f>
        <v>429.58170055042251</v>
      </c>
      <c r="C94" s="48">
        <f t="shared" si="83"/>
        <v>1531.2619609999999</v>
      </c>
      <c r="D94" s="48">
        <f t="shared" si="83"/>
        <v>403.21719743421289</v>
      </c>
      <c r="E94" s="48">
        <f t="shared" si="83"/>
        <v>1435.5855610000001</v>
      </c>
      <c r="F94" s="48">
        <f t="shared" ref="F94:G94" si="84">SUM(F95:F96)</f>
        <v>499.48232116728229</v>
      </c>
      <c r="G94" s="48">
        <f t="shared" si="84"/>
        <v>1795.9214469999999</v>
      </c>
      <c r="H94" s="65">
        <f t="shared" si="47"/>
        <v>6.5385363729460408</v>
      </c>
      <c r="I94" s="65">
        <f t="shared" si="48"/>
        <v>6.6646254043787962</v>
      </c>
      <c r="J94" s="65">
        <f t="shared" si="49"/>
        <v>-13.994613553789677</v>
      </c>
      <c r="K94" s="65">
        <f t="shared" si="50"/>
        <v>-14.736696108958498</v>
      </c>
      <c r="L94" s="48"/>
      <c r="M94" s="48"/>
      <c r="N94" s="47" t="s">
        <v>80</v>
      </c>
      <c r="O94" s="48">
        <f t="shared" ref="O94:R94" si="85">SUM(O95:O96)</f>
        <v>3507.6841569918861</v>
      </c>
      <c r="P94" s="48">
        <f t="shared" si="85"/>
        <v>12447.521181433443</v>
      </c>
      <c r="Q94" s="48">
        <f t="shared" si="85"/>
        <v>2476.5215299361162</v>
      </c>
      <c r="R94" s="48">
        <f t="shared" si="85"/>
        <v>8904.2122581511794</v>
      </c>
      <c r="S94" s="65">
        <f t="shared" si="78"/>
        <v>41.637539370892085</v>
      </c>
      <c r="T94" s="65">
        <f t="shared" si="79"/>
        <v>39.793625989077412</v>
      </c>
    </row>
    <row r="95" spans="1:20" x14ac:dyDescent="0.35">
      <c r="A95" s="49" t="s">
        <v>81</v>
      </c>
      <c r="B95" s="46">
        <v>357.93696474804801</v>
      </c>
      <c r="C95" s="46">
        <v>1275.8813</v>
      </c>
      <c r="D95" s="46">
        <v>342.663914548072</v>
      </c>
      <c r="E95" s="46">
        <v>1219.9960000000001</v>
      </c>
      <c r="F95" s="46">
        <v>386.34236118806729</v>
      </c>
      <c r="G95" s="46">
        <v>1389.1193000000001</v>
      </c>
      <c r="H95" s="65">
        <f t="shared" si="47"/>
        <v>4.4571516146131529</v>
      </c>
      <c r="I95" s="65">
        <f t="shared" si="48"/>
        <v>4.580777314023976</v>
      </c>
      <c r="J95" s="65">
        <f t="shared" si="49"/>
        <v>-7.3523898214702541</v>
      </c>
      <c r="K95" s="65">
        <f t="shared" si="50"/>
        <v>-8.1517836516993185</v>
      </c>
      <c r="N95" s="49" t="s">
        <v>81</v>
      </c>
      <c r="O95" s="46">
        <v>2319.3585957018608</v>
      </c>
      <c r="P95" s="46">
        <v>8230.5771999999997</v>
      </c>
      <c r="Q95" s="46">
        <v>1767.4047514817926</v>
      </c>
      <c r="R95" s="46">
        <v>6354.6175000000003</v>
      </c>
      <c r="S95" s="65">
        <f t="shared" si="78"/>
        <v>31.229623195100601</v>
      </c>
      <c r="T95" s="65">
        <f t="shared" si="79"/>
        <v>29.521205642983205</v>
      </c>
    </row>
    <row r="96" spans="1:20" x14ac:dyDescent="0.35">
      <c r="A96" s="49" t="s">
        <v>82</v>
      </c>
      <c r="B96" s="46">
        <v>71.644735802374527</v>
      </c>
      <c r="C96" s="46">
        <v>255.38066099999992</v>
      </c>
      <c r="D96" s="46">
        <v>60.553282886140899</v>
      </c>
      <c r="E96" s="46">
        <v>215.589561</v>
      </c>
      <c r="F96" s="46">
        <v>113.13995997921504</v>
      </c>
      <c r="G96" s="46">
        <v>406.80214699999988</v>
      </c>
      <c r="H96" s="65">
        <f t="shared" si="47"/>
        <v>18.316848216287525</v>
      </c>
      <c r="I96" s="65">
        <f t="shared" si="48"/>
        <v>18.456876954260281</v>
      </c>
      <c r="J96" s="65">
        <f t="shared" si="49"/>
        <v>-36.676011008368405</v>
      </c>
      <c r="K96" s="65">
        <f t="shared" si="50"/>
        <v>-37.222391060782677</v>
      </c>
      <c r="N96" s="49" t="s">
        <v>82</v>
      </c>
      <c r="O96" s="46">
        <v>1188.325561290025</v>
      </c>
      <c r="P96" s="46">
        <v>4216.9439814334428</v>
      </c>
      <c r="Q96" s="46">
        <v>709.11677845432337</v>
      </c>
      <c r="R96" s="46">
        <v>2549.5947581511796</v>
      </c>
      <c r="S96" s="65">
        <f t="shared" si="78"/>
        <v>67.578260364991365</v>
      </c>
      <c r="T96" s="65">
        <f t="shared" si="79"/>
        <v>65.396636777341428</v>
      </c>
    </row>
    <row r="97" spans="1:20" ht="31" x14ac:dyDescent="0.35">
      <c r="A97" s="47" t="s">
        <v>83</v>
      </c>
      <c r="B97" s="48">
        <v>773.86062376425593</v>
      </c>
      <c r="C97" s="48">
        <v>2758.4585999999999</v>
      </c>
      <c r="D97" s="48">
        <v>220.83379806606558</v>
      </c>
      <c r="E97" s="48">
        <v>786.24080000000004</v>
      </c>
      <c r="F97" s="48">
        <v>159.60042601722182</v>
      </c>
      <c r="G97" s="48">
        <v>573.85380000000009</v>
      </c>
      <c r="H97" s="65">
        <f t="shared" si="47"/>
        <v>250.42671481506852</v>
      </c>
      <c r="I97" s="65">
        <f t="shared" si="48"/>
        <v>250.84144704777469</v>
      </c>
      <c r="J97" s="65">
        <f t="shared" si="49"/>
        <v>384.87378328222752</v>
      </c>
      <c r="K97" s="65">
        <f t="shared" si="50"/>
        <v>380.69013396791991</v>
      </c>
      <c r="N97" s="47" t="s">
        <v>83</v>
      </c>
      <c r="O97" s="48">
        <v>6549.927186143168</v>
      </c>
      <c r="P97" s="48">
        <v>23243.357650616555</v>
      </c>
      <c r="Q97" s="48">
        <v>1483.5500370558887</v>
      </c>
      <c r="R97" s="48">
        <v>5334.0317319488195</v>
      </c>
      <c r="S97" s="65">
        <f t="shared" si="78"/>
        <v>341.50362458562745</v>
      </c>
      <c r="T97" s="65">
        <f t="shared" si="79"/>
        <v>335.75589382788434</v>
      </c>
    </row>
    <row r="98" spans="1:20" ht="18" x14ac:dyDescent="0.4">
      <c r="A98" s="43" t="s">
        <v>84</v>
      </c>
      <c r="B98" s="44">
        <f t="shared" ref="B98:G98" si="86">SUM(B99+B100+B101)</f>
        <v>22665.987326285562</v>
      </c>
      <c r="C98" s="44">
        <f t="shared" si="86"/>
        <v>80793.860997287396</v>
      </c>
      <c r="D98" s="44">
        <f t="shared" si="86"/>
        <v>20154.735241773877</v>
      </c>
      <c r="E98" s="44">
        <f t="shared" si="86"/>
        <v>71757.472357287392</v>
      </c>
      <c r="F98" s="44">
        <f t="shared" si="86"/>
        <v>32350.969695115622</v>
      </c>
      <c r="G98" s="44">
        <f t="shared" si="86"/>
        <v>116320.0334516883</v>
      </c>
      <c r="H98" s="65">
        <f t="shared" si="47"/>
        <v>12.4598614389472</v>
      </c>
      <c r="I98" s="65">
        <f t="shared" si="48"/>
        <v>12.592958396035669</v>
      </c>
      <c r="J98" s="65">
        <f t="shared" si="49"/>
        <v>-29.937224324661614</v>
      </c>
      <c r="K98" s="65">
        <f t="shared" si="50"/>
        <v>-30.541748828808707</v>
      </c>
      <c r="L98" s="44"/>
      <c r="M98" s="44"/>
      <c r="N98" s="43" t="s">
        <v>84</v>
      </c>
      <c r="O98" s="44">
        <f t="shared" ref="O98:R98" si="87">SUM(O99+O100+O101)</f>
        <v>120254.12878602004</v>
      </c>
      <c r="P98" s="44">
        <f t="shared" si="87"/>
        <v>426739.05295466783</v>
      </c>
      <c r="Q98" s="44">
        <f t="shared" si="87"/>
        <v>129640.7978464185</v>
      </c>
      <c r="R98" s="44">
        <f t="shared" si="87"/>
        <v>466117.15964785335</v>
      </c>
      <c r="S98" s="65">
        <f t="shared" si="78"/>
        <v>-7.2405208979958218</v>
      </c>
      <c r="T98" s="65">
        <f t="shared" si="79"/>
        <v>-8.4481135006776498</v>
      </c>
    </row>
    <row r="99" spans="1:20" x14ac:dyDescent="0.35">
      <c r="A99" s="45" t="s">
        <v>85</v>
      </c>
      <c r="B99" s="46">
        <v>2063.1699320813632</v>
      </c>
      <c r="C99" s="46">
        <v>7354.2556212873997</v>
      </c>
      <c r="D99" s="46">
        <v>2211.1128150907839</v>
      </c>
      <c r="E99" s="46">
        <v>7872.2873212874001</v>
      </c>
      <c r="F99" s="46">
        <v>4909.2820378076394</v>
      </c>
      <c r="G99" s="46">
        <v>17651.645568688298</v>
      </c>
      <c r="H99" s="65">
        <f t="shared" si="47"/>
        <v>-6.6908789999187093</v>
      </c>
      <c r="I99" s="65">
        <f t="shared" si="48"/>
        <v>-6.5804470652283555</v>
      </c>
      <c r="J99" s="65">
        <f t="shared" si="49"/>
        <v>-57.97410056720387</v>
      </c>
      <c r="K99" s="65">
        <f t="shared" si="50"/>
        <v>-58.336713749040584</v>
      </c>
      <c r="N99" s="45" t="s">
        <v>85</v>
      </c>
      <c r="O99" s="46">
        <v>16197.005858289551</v>
      </c>
      <c r="P99" s="46">
        <v>57477.402318274668</v>
      </c>
      <c r="Q99" s="46">
        <v>23200.974870234091</v>
      </c>
      <c r="R99" s="46">
        <v>83417.972484141879</v>
      </c>
      <c r="S99" s="65">
        <f t="shared" si="78"/>
        <v>-30.188253084702694</v>
      </c>
      <c r="T99" s="65">
        <f t="shared" si="79"/>
        <v>-31.097099813590674</v>
      </c>
    </row>
    <row r="100" spans="1:20" x14ac:dyDescent="0.35">
      <c r="A100" s="45" t="s">
        <v>86</v>
      </c>
      <c r="B100" s="46">
        <v>3185.747210543766</v>
      </c>
      <c r="C100" s="46">
        <v>11355.72934</v>
      </c>
      <c r="D100" s="46">
        <v>0</v>
      </c>
      <c r="E100" s="46">
        <v>0</v>
      </c>
      <c r="F100" s="46">
        <v>5231.1711543358597</v>
      </c>
      <c r="G100" s="46">
        <v>18809.019</v>
      </c>
      <c r="H100" s="65" t="str">
        <f t="shared" si="47"/>
        <v>0.00</v>
      </c>
      <c r="I100" s="65" t="str">
        <f t="shared" si="48"/>
        <v>0.00</v>
      </c>
      <c r="J100" s="65">
        <f t="shared" si="49"/>
        <v>-39.100688611511835</v>
      </c>
      <c r="K100" s="65">
        <f t="shared" si="50"/>
        <v>-39.626147753904661</v>
      </c>
      <c r="N100" s="45" t="s">
        <v>86</v>
      </c>
      <c r="O100" s="46">
        <v>9093.9980287383951</v>
      </c>
      <c r="P100" s="46">
        <v>32271.358543213617</v>
      </c>
      <c r="Q100" s="46">
        <v>15793.830091988704</v>
      </c>
      <c r="R100" s="46">
        <v>56785.945047637251</v>
      </c>
      <c r="S100" s="65">
        <f t="shared" si="78"/>
        <v>-42.420565652714892</v>
      </c>
      <c r="T100" s="65">
        <f t="shared" si="79"/>
        <v>-43.170165582097042</v>
      </c>
    </row>
    <row r="101" spans="1:20" x14ac:dyDescent="0.35">
      <c r="A101" s="59" t="s">
        <v>87</v>
      </c>
      <c r="B101" s="73">
        <v>17417.070183660431</v>
      </c>
      <c r="C101" s="60">
        <v>62083.876036000001</v>
      </c>
      <c r="D101" s="60">
        <v>17943.622426683094</v>
      </c>
      <c r="E101" s="60">
        <v>63885.185035999988</v>
      </c>
      <c r="F101" s="60">
        <v>22210.516502972125</v>
      </c>
      <c r="G101" s="60">
        <v>79859.368883000003</v>
      </c>
      <c r="H101" s="65">
        <f t="shared" si="47"/>
        <v>-2.9344812909106537</v>
      </c>
      <c r="I101" s="65">
        <f t="shared" si="48"/>
        <v>-2.8196036357802257</v>
      </c>
      <c r="J101" s="65">
        <f t="shared" si="49"/>
        <v>-21.581876849510692</v>
      </c>
      <c r="K101" s="65">
        <f t="shared" si="50"/>
        <v>-22.258494019709119</v>
      </c>
      <c r="N101" s="59" t="s">
        <v>87</v>
      </c>
      <c r="O101" s="73">
        <v>94963.1248989921</v>
      </c>
      <c r="P101" s="60">
        <v>336990.29209317954</v>
      </c>
      <c r="Q101" s="60">
        <v>90645.992884195701</v>
      </c>
      <c r="R101" s="60">
        <v>325913.24211607425</v>
      </c>
      <c r="S101" s="66">
        <f t="shared" si="78"/>
        <v>4.7626286363388743</v>
      </c>
      <c r="T101" s="66">
        <f t="shared" si="79"/>
        <v>3.3987726013170629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3" t="s">
        <v>90</v>
      </c>
      <c r="C104" s="93"/>
      <c r="D104" s="93"/>
      <c r="E104" s="93"/>
      <c r="F104" s="93"/>
      <c r="G104" s="93"/>
      <c r="H104" s="26"/>
      <c r="I104" s="27" t="s">
        <v>9</v>
      </c>
      <c r="J104" s="28"/>
      <c r="K104" s="28"/>
      <c r="N104" s="25"/>
      <c r="O104" s="93" t="s">
        <v>90</v>
      </c>
      <c r="P104" s="93"/>
      <c r="Q104" s="93"/>
      <c r="R104" s="93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83"/>
      <c r="C106" s="84"/>
      <c r="D106" s="89"/>
      <c r="E106" s="89"/>
      <c r="F106" s="83"/>
      <c r="G106" s="84"/>
      <c r="H106" s="83" t="s">
        <v>112</v>
      </c>
      <c r="I106" s="90"/>
      <c r="J106" s="90"/>
      <c r="K106" s="90"/>
      <c r="N106" s="32"/>
      <c r="O106" s="83"/>
      <c r="P106" s="84"/>
      <c r="Q106" s="89"/>
      <c r="R106" s="89"/>
      <c r="S106" s="83" t="s">
        <v>113</v>
      </c>
      <c r="T106" s="90"/>
    </row>
    <row r="107" spans="1:20" x14ac:dyDescent="0.35">
      <c r="A107" s="33"/>
      <c r="B107" s="89" t="s">
        <v>114</v>
      </c>
      <c r="C107" s="89"/>
      <c r="D107" s="79" t="s">
        <v>119</v>
      </c>
      <c r="E107" s="80"/>
      <c r="F107" s="89" t="s">
        <v>115</v>
      </c>
      <c r="G107" s="89"/>
      <c r="H107" s="91" t="s">
        <v>3</v>
      </c>
      <c r="I107" s="92"/>
      <c r="J107" s="92"/>
      <c r="K107" s="92"/>
      <c r="N107" s="33"/>
      <c r="O107" s="79" t="s">
        <v>116</v>
      </c>
      <c r="P107" s="80"/>
      <c r="Q107" s="79" t="s">
        <v>117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4" t="s">
        <v>115</v>
      </c>
      <c r="K108" s="95"/>
      <c r="N108" s="34" t="s">
        <v>0</v>
      </c>
      <c r="O108" s="77"/>
      <c r="P108" s="78"/>
      <c r="Q108" s="77"/>
      <c r="R108" s="78"/>
      <c r="S108" s="94" t="s">
        <v>118</v>
      </c>
      <c r="T108" s="95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88">B111+B114+B115+B135+B145+B148+B163+B166+B167+B181+B196+B201</f>
        <v>367174.58358423086</v>
      </c>
      <c r="C110" s="42">
        <f t="shared" si="88"/>
        <v>1308809.1791809329</v>
      </c>
      <c r="D110" s="42">
        <f t="shared" si="88"/>
        <v>273547.68310594698</v>
      </c>
      <c r="E110" s="42">
        <f t="shared" si="88"/>
        <v>973919.53173319821</v>
      </c>
      <c r="F110" s="42">
        <f t="shared" si="88"/>
        <v>293779.41699704091</v>
      </c>
      <c r="G110" s="42">
        <f t="shared" si="88"/>
        <v>1056303.1629210385</v>
      </c>
      <c r="H110" s="65">
        <f t="shared" ref="H110:H155" si="89">IFERROR(B110/D110*100-100,"0.00")</f>
        <v>34.226903118028417</v>
      </c>
      <c r="I110" s="65">
        <f t="shared" ref="I110:I155" si="90">IFERROR(C110/E110*100-100,"0.00")</f>
        <v>34.385761506575534</v>
      </c>
      <c r="J110" s="65">
        <f t="shared" ref="J110:J155" si="91">IFERROR(B110/F110*100-100,"0.00")</f>
        <v>24.983086744953681</v>
      </c>
      <c r="K110" s="65">
        <f t="shared" ref="K110:K155" si="92">IFERROR(C110/G110*100-100,"0.00")</f>
        <v>23.904691865319165</v>
      </c>
      <c r="L110" s="42"/>
      <c r="M110" s="42"/>
      <c r="N110" s="41" t="s">
        <v>91</v>
      </c>
      <c r="O110" s="42">
        <f t="shared" ref="O110:R110" si="93">O111+O114+O115+O135+O145+O148+O163+O166+O167+O181+O196+O201</f>
        <v>1832937.7476488904</v>
      </c>
      <c r="P110" s="42">
        <f t="shared" si="93"/>
        <v>6504442.9364115214</v>
      </c>
      <c r="Q110" s="42">
        <f t="shared" si="93"/>
        <v>1562891.3597830425</v>
      </c>
      <c r="R110" s="42">
        <f t="shared" si="93"/>
        <v>5619299.5844044676</v>
      </c>
      <c r="S110" s="65">
        <f t="shared" ref="S110:S128" si="94">IFERROR(O110/Q110*100-100,"0.00")</f>
        <v>17.278641037681282</v>
      </c>
      <c r="T110" s="65">
        <f t="shared" ref="T110:T128" si="95">IFERROR(P110/R110*100-100,"0.00")</f>
        <v>15.751844846707201</v>
      </c>
    </row>
    <row r="111" spans="1:20" ht="35.5" x14ac:dyDescent="0.4">
      <c r="A111" s="43" t="s">
        <v>14</v>
      </c>
      <c r="B111" s="44">
        <f t="shared" ref="B111:G111" si="96">SUM(B112:B113)</f>
        <v>0</v>
      </c>
      <c r="C111" s="44">
        <f t="shared" si="96"/>
        <v>0</v>
      </c>
      <c r="D111" s="44">
        <f t="shared" si="96"/>
        <v>0</v>
      </c>
      <c r="E111" s="44">
        <f t="shared" si="96"/>
        <v>0</v>
      </c>
      <c r="F111" s="44">
        <f t="shared" si="96"/>
        <v>0</v>
      </c>
      <c r="G111" s="44">
        <f t="shared" si="96"/>
        <v>0</v>
      </c>
      <c r="H111" s="65" t="str">
        <f t="shared" si="89"/>
        <v>0.00</v>
      </c>
      <c r="I111" s="65" t="str">
        <f t="shared" si="90"/>
        <v>0.00</v>
      </c>
      <c r="J111" s="65" t="str">
        <f t="shared" si="91"/>
        <v>0.00</v>
      </c>
      <c r="K111" s="65" t="str">
        <f t="shared" si="92"/>
        <v>0.00</v>
      </c>
      <c r="L111" s="44"/>
      <c r="M111" s="44"/>
      <c r="N111" s="43" t="s">
        <v>14</v>
      </c>
      <c r="O111" s="44">
        <f t="shared" ref="O111:R111" si="97">SUM(O112:O113)</f>
        <v>0</v>
      </c>
      <c r="P111" s="44">
        <f t="shared" si="97"/>
        <v>0</v>
      </c>
      <c r="Q111" s="44">
        <f t="shared" si="97"/>
        <v>0</v>
      </c>
      <c r="R111" s="44">
        <f t="shared" si="97"/>
        <v>0</v>
      </c>
      <c r="S111" s="65" t="str">
        <f t="shared" si="94"/>
        <v>0.00</v>
      </c>
      <c r="T111" s="65" t="str">
        <f t="shared" si="95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89"/>
        <v>0.00</v>
      </c>
      <c r="I112" s="65" t="str">
        <f t="shared" si="90"/>
        <v>0.00</v>
      </c>
      <c r="J112" s="65" t="str">
        <f t="shared" si="91"/>
        <v>0.00</v>
      </c>
      <c r="K112" s="65" t="str">
        <f t="shared" si="92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94"/>
        <v>0.00</v>
      </c>
      <c r="T112" s="65" t="str">
        <f t="shared" si="95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89"/>
        <v>0.00</v>
      </c>
      <c r="I113" s="65" t="str">
        <f t="shared" si="90"/>
        <v>0.00</v>
      </c>
      <c r="J113" s="65" t="str">
        <f t="shared" si="91"/>
        <v>0.00</v>
      </c>
      <c r="K113" s="65" t="str">
        <f t="shared" si="92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94"/>
        <v>0.00</v>
      </c>
      <c r="T113" s="65" t="str">
        <f t="shared" si="95"/>
        <v>0.00</v>
      </c>
    </row>
    <row r="114" spans="1:20" ht="35.5" x14ac:dyDescent="0.4">
      <c r="A114" s="43" t="s">
        <v>17</v>
      </c>
      <c r="B114" s="44">
        <v>443.60894139988926</v>
      </c>
      <c r="C114" s="44">
        <v>1581.26264842</v>
      </c>
      <c r="D114" s="44">
        <v>450.10711257134773</v>
      </c>
      <c r="E114" s="44">
        <v>1602.52904842</v>
      </c>
      <c r="F114" s="44">
        <v>1728.3895381022</v>
      </c>
      <c r="G114" s="44">
        <v>6214.5379499999999</v>
      </c>
      <c r="H114" s="65">
        <f t="shared" si="89"/>
        <v>-1.44369439850351</v>
      </c>
      <c r="I114" s="65">
        <f t="shared" si="90"/>
        <v>-1.3270523876598332</v>
      </c>
      <c r="J114" s="65">
        <f t="shared" si="91"/>
        <v>-74.333972080913014</v>
      </c>
      <c r="K114" s="65">
        <f t="shared" si="92"/>
        <v>-74.555426949802438</v>
      </c>
      <c r="N114" s="43" t="s">
        <v>17</v>
      </c>
      <c r="O114" s="44">
        <v>6009.8454322024309</v>
      </c>
      <c r="P114" s="44">
        <v>21326.799953002104</v>
      </c>
      <c r="Q114" s="44">
        <v>5803.7408841541901</v>
      </c>
      <c r="R114" s="44">
        <v>20867.067012799998</v>
      </c>
      <c r="S114" s="65">
        <f t="shared" si="94"/>
        <v>3.5512362140591449</v>
      </c>
      <c r="T114" s="65">
        <f t="shared" si="95"/>
        <v>2.2031507346964645</v>
      </c>
    </row>
    <row r="115" spans="1:20" ht="18" x14ac:dyDescent="0.4">
      <c r="A115" s="43" t="s">
        <v>18</v>
      </c>
      <c r="B115" s="44">
        <f t="shared" ref="B115:G115" si="98">B116+B120+B124+B128+B132+B133+B134</f>
        <v>129823.68431711396</v>
      </c>
      <c r="C115" s="44">
        <f t="shared" si="98"/>
        <v>462761.95931287168</v>
      </c>
      <c r="D115" s="44">
        <f t="shared" si="98"/>
        <v>109813.58920883179</v>
      </c>
      <c r="E115" s="44">
        <f t="shared" si="98"/>
        <v>390972.41901619371</v>
      </c>
      <c r="F115" s="44">
        <f t="shared" si="98"/>
        <v>123436.96011375624</v>
      </c>
      <c r="G115" s="44">
        <f t="shared" si="98"/>
        <v>443825.68636805506</v>
      </c>
      <c r="H115" s="65">
        <f t="shared" si="89"/>
        <v>18.221875136263051</v>
      </c>
      <c r="I115" s="65">
        <f t="shared" si="90"/>
        <v>18.361791472995066</v>
      </c>
      <c r="J115" s="65">
        <f t="shared" si="91"/>
        <v>5.1740776810056559</v>
      </c>
      <c r="K115" s="65">
        <f t="shared" si="92"/>
        <v>4.2666013992514138</v>
      </c>
      <c r="L115" s="44"/>
      <c r="M115" s="44"/>
      <c r="N115" s="43" t="s">
        <v>18</v>
      </c>
      <c r="O115" s="44">
        <f t="shared" ref="O115:R115" si="99">O116+O120+O124+O128+O132+O133+O134</f>
        <v>740491.89806277968</v>
      </c>
      <c r="P115" s="44">
        <f t="shared" si="99"/>
        <v>2627741.887034907</v>
      </c>
      <c r="Q115" s="44">
        <f t="shared" si="99"/>
        <v>670594.91581462114</v>
      </c>
      <c r="R115" s="44">
        <f t="shared" si="99"/>
        <v>2411091.2816511788</v>
      </c>
      <c r="S115" s="65">
        <f t="shared" si="94"/>
        <v>10.423130357803203</v>
      </c>
      <c r="T115" s="65">
        <f t="shared" si="95"/>
        <v>8.9855828782790894</v>
      </c>
    </row>
    <row r="116" spans="1:20" x14ac:dyDescent="0.35">
      <c r="A116" s="47" t="s">
        <v>19</v>
      </c>
      <c r="B116" s="48">
        <f t="shared" ref="B116:G116" si="100">SUM(B117:B119)</f>
        <v>69131.999775813951</v>
      </c>
      <c r="C116" s="48">
        <f t="shared" si="100"/>
        <v>246423.90820867638</v>
      </c>
      <c r="D116" s="48">
        <f t="shared" si="100"/>
        <v>55333.246357240794</v>
      </c>
      <c r="E116" s="48">
        <f t="shared" si="100"/>
        <v>197004.51771199837</v>
      </c>
      <c r="F116" s="48">
        <f t="shared" si="100"/>
        <v>54935.260382396322</v>
      </c>
      <c r="G116" s="48">
        <f t="shared" si="100"/>
        <v>197523.33193036637</v>
      </c>
      <c r="H116" s="65">
        <f t="shared" si="89"/>
        <v>24.937545376401872</v>
      </c>
      <c r="I116" s="65">
        <f t="shared" si="90"/>
        <v>25.085409751325798</v>
      </c>
      <c r="J116" s="65">
        <f t="shared" si="91"/>
        <v>25.8426724376952</v>
      </c>
      <c r="K116" s="65">
        <f t="shared" si="92"/>
        <v>24.756860772047489</v>
      </c>
      <c r="L116" s="48"/>
      <c r="M116" s="48"/>
      <c r="N116" s="47" t="s">
        <v>19</v>
      </c>
      <c r="O116" s="48">
        <f t="shared" ref="O116:R116" si="101">SUM(O117:O119)</f>
        <v>373019.93525720568</v>
      </c>
      <c r="P116" s="48">
        <f t="shared" si="101"/>
        <v>1323714.8321794413</v>
      </c>
      <c r="Q116" s="48">
        <f t="shared" si="101"/>
        <v>336296.40261767089</v>
      </c>
      <c r="R116" s="48">
        <f t="shared" si="101"/>
        <v>1209137.2977636317</v>
      </c>
      <c r="S116" s="65">
        <f t="shared" si="94"/>
        <v>10.919989733367757</v>
      </c>
      <c r="T116" s="65">
        <f t="shared" si="95"/>
        <v>9.4759738722581375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89"/>
        <v>0.00</v>
      </c>
      <c r="I117" s="65" t="str">
        <f t="shared" si="90"/>
        <v>0.00</v>
      </c>
      <c r="J117" s="65" t="str">
        <f t="shared" si="91"/>
        <v>0.00</v>
      </c>
      <c r="K117" s="65" t="str">
        <f t="shared" si="92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94"/>
        <v>0.00</v>
      </c>
      <c r="T117" s="65" t="str">
        <f t="shared" si="95"/>
        <v>0.00</v>
      </c>
    </row>
    <row r="118" spans="1:20" x14ac:dyDescent="0.35">
      <c r="A118" s="49" t="s">
        <v>21</v>
      </c>
      <c r="B118" s="50">
        <v>63327.266423412235</v>
      </c>
      <c r="C118" s="50">
        <v>225732.69309198999</v>
      </c>
      <c r="D118" s="50">
        <v>50370.182955110664</v>
      </c>
      <c r="E118" s="50">
        <v>179334.38309531199</v>
      </c>
      <c r="F118" s="50">
        <v>50356.021477508075</v>
      </c>
      <c r="G118" s="50">
        <v>181058.3780937494</v>
      </c>
      <c r="H118" s="65">
        <f t="shared" si="89"/>
        <v>25.723717302851128</v>
      </c>
      <c r="I118" s="65">
        <f t="shared" si="90"/>
        <v>25.872512117220921</v>
      </c>
      <c r="J118" s="65">
        <f t="shared" si="91"/>
        <v>25.7590742185577</v>
      </c>
      <c r="K118" s="65">
        <f t="shared" si="92"/>
        <v>24.673983865639656</v>
      </c>
      <c r="N118" s="49" t="s">
        <v>21</v>
      </c>
      <c r="O118" s="50">
        <v>339752.15912355261</v>
      </c>
      <c r="P118" s="50">
        <v>1205659.3489748312</v>
      </c>
      <c r="Q118" s="50">
        <v>313177.68293083215</v>
      </c>
      <c r="R118" s="50">
        <v>1126015.0697757243</v>
      </c>
      <c r="S118" s="65">
        <f t="shared" si="94"/>
        <v>8.4854310000721256</v>
      </c>
      <c r="T118" s="65">
        <f t="shared" si="95"/>
        <v>7.0731095290731787</v>
      </c>
    </row>
    <row r="119" spans="1:20" x14ac:dyDescent="0.35">
      <c r="A119" s="49" t="s">
        <v>22</v>
      </c>
      <c r="B119" s="50">
        <v>5804.7333524017095</v>
      </c>
      <c r="C119" s="50">
        <v>20691.21511668638</v>
      </c>
      <c r="D119" s="50">
        <v>4963.0634021301303</v>
      </c>
      <c r="E119" s="50">
        <v>17670.13461668638</v>
      </c>
      <c r="F119" s="50">
        <v>4579.238904888246</v>
      </c>
      <c r="G119" s="50">
        <v>16464.953836616969</v>
      </c>
      <c r="H119" s="65">
        <f t="shared" si="89"/>
        <v>16.958678180704624</v>
      </c>
      <c r="I119" s="65">
        <f t="shared" si="90"/>
        <v>17.097099515852648</v>
      </c>
      <c r="J119" s="65">
        <f t="shared" si="91"/>
        <v>26.761967937625457</v>
      </c>
      <c r="K119" s="65">
        <f t="shared" si="92"/>
        <v>25.668224290252709</v>
      </c>
      <c r="N119" s="49" t="s">
        <v>22</v>
      </c>
      <c r="O119" s="50">
        <v>33267.776133653068</v>
      </c>
      <c r="P119" s="50">
        <v>118055.48320461011</v>
      </c>
      <c r="Q119" s="50">
        <v>23118.719686838762</v>
      </c>
      <c r="R119" s="50">
        <v>83122.227987907245</v>
      </c>
      <c r="S119" s="65">
        <f t="shared" si="94"/>
        <v>43.899734000373968</v>
      </c>
      <c r="T119" s="65">
        <f t="shared" si="95"/>
        <v>42.026370156710698</v>
      </c>
    </row>
    <row r="120" spans="1:20" x14ac:dyDescent="0.35">
      <c r="A120" s="47" t="s">
        <v>23</v>
      </c>
      <c r="B120" s="48">
        <f t="shared" ref="B120:G120" si="102">SUM(B121:B123)</f>
        <v>52099.917147092128</v>
      </c>
      <c r="C120" s="48">
        <f t="shared" si="102"/>
        <v>185712.33643419531</v>
      </c>
      <c r="D120" s="48">
        <f t="shared" si="102"/>
        <v>51691.477950192944</v>
      </c>
      <c r="E120" s="48">
        <f t="shared" si="102"/>
        <v>184038.62693419532</v>
      </c>
      <c r="F120" s="48">
        <f t="shared" si="102"/>
        <v>51766.80938902557</v>
      </c>
      <c r="G120" s="48">
        <f t="shared" si="102"/>
        <v>186130.95856374776</v>
      </c>
      <c r="H120" s="65">
        <f t="shared" si="89"/>
        <v>0.79014803425185676</v>
      </c>
      <c r="I120" s="65">
        <f t="shared" si="90"/>
        <v>0.9094338117391203</v>
      </c>
      <c r="J120" s="65">
        <f t="shared" si="91"/>
        <v>0.64347747523565602</v>
      </c>
      <c r="K120" s="65">
        <f t="shared" si="92"/>
        <v>-0.22490730869419906</v>
      </c>
      <c r="L120" s="48"/>
      <c r="M120" s="48"/>
      <c r="N120" s="47" t="s">
        <v>23</v>
      </c>
      <c r="O120" s="48">
        <f t="shared" ref="O120:R120" si="103">SUM(O121:O123)</f>
        <v>314901.7923856221</v>
      </c>
      <c r="P120" s="48">
        <f t="shared" si="103"/>
        <v>1117474.252343426</v>
      </c>
      <c r="Q120" s="48">
        <f t="shared" si="103"/>
        <v>286998.44746647094</v>
      </c>
      <c r="R120" s="48">
        <f t="shared" si="103"/>
        <v>1031888.9067228215</v>
      </c>
      <c r="S120" s="65">
        <f t="shared" si="94"/>
        <v>9.7224724264095528</v>
      </c>
      <c r="T120" s="65">
        <f t="shared" si="95"/>
        <v>8.2940464872730502</v>
      </c>
    </row>
    <row r="121" spans="1:20" x14ac:dyDescent="0.35">
      <c r="A121" s="49" t="s">
        <v>20</v>
      </c>
      <c r="B121" s="50">
        <v>37371.947230968559</v>
      </c>
      <c r="C121" s="50">
        <v>133213.87091200001</v>
      </c>
      <c r="D121" s="50">
        <v>37416.177166816502</v>
      </c>
      <c r="E121" s="50">
        <v>133213.87091200001</v>
      </c>
      <c r="F121" s="50">
        <v>39400.104156342524</v>
      </c>
      <c r="G121" s="50">
        <v>141665.65876254748</v>
      </c>
      <c r="H121" s="65">
        <f t="shared" si="89"/>
        <v>-0.11821072914730735</v>
      </c>
      <c r="I121" s="65">
        <f t="shared" si="90"/>
        <v>0</v>
      </c>
      <c r="J121" s="65">
        <f t="shared" si="91"/>
        <v>-5.1475928015979093</v>
      </c>
      <c r="K121" s="65">
        <f t="shared" si="92"/>
        <v>-5.9660103403845426</v>
      </c>
      <c r="N121" s="49" t="s">
        <v>20</v>
      </c>
      <c r="O121" s="50">
        <v>234144.1979949564</v>
      </c>
      <c r="P121" s="50">
        <v>830894.32617313834</v>
      </c>
      <c r="Q121" s="50">
        <v>216328.35523251255</v>
      </c>
      <c r="R121" s="50">
        <v>777798.04017965076</v>
      </c>
      <c r="S121" s="65">
        <f t="shared" si="94"/>
        <v>8.2355559645868652</v>
      </c>
      <c r="T121" s="65">
        <f t="shared" si="95"/>
        <v>6.8264875006915275</v>
      </c>
    </row>
    <row r="122" spans="1:20" x14ac:dyDescent="0.35">
      <c r="A122" s="49" t="s">
        <v>21</v>
      </c>
      <c r="B122" s="50">
        <v>1457.5496599489279</v>
      </c>
      <c r="C122" s="50">
        <v>5195.4967999999999</v>
      </c>
      <c r="D122" s="50">
        <v>985.96749999007773</v>
      </c>
      <c r="E122" s="50">
        <v>3510.3678999999997</v>
      </c>
      <c r="F122" s="50">
        <v>748.39942991294242</v>
      </c>
      <c r="G122" s="50">
        <v>2690.9192380666527</v>
      </c>
      <c r="H122" s="65">
        <f t="shared" si="89"/>
        <v>47.829381796417834</v>
      </c>
      <c r="I122" s="65">
        <f t="shared" si="90"/>
        <v>48.004338804488299</v>
      </c>
      <c r="J122" s="65">
        <f t="shared" si="91"/>
        <v>94.755581270081592</v>
      </c>
      <c r="K122" s="65">
        <f t="shared" si="92"/>
        <v>93.075166526841343</v>
      </c>
      <c r="N122" s="49" t="s">
        <v>21</v>
      </c>
      <c r="O122" s="50">
        <v>6383.4124623249227</v>
      </c>
      <c r="P122" s="50">
        <v>22652.45622991235</v>
      </c>
      <c r="Q122" s="50">
        <v>4147.9014813600761</v>
      </c>
      <c r="R122" s="50">
        <v>14913.577277433389</v>
      </c>
      <c r="S122" s="65">
        <f t="shared" si="94"/>
        <v>53.894987405338128</v>
      </c>
      <c r="T122" s="65">
        <f t="shared" si="95"/>
        <v>51.891499997047077</v>
      </c>
    </row>
    <row r="123" spans="1:20" x14ac:dyDescent="0.35">
      <c r="A123" s="49" t="s">
        <v>22</v>
      </c>
      <c r="B123" s="50">
        <v>13270.420256174642</v>
      </c>
      <c r="C123" s="50">
        <v>47302.968722195299</v>
      </c>
      <c r="D123" s="50">
        <v>13289.333283386371</v>
      </c>
      <c r="E123" s="50">
        <v>47314.388122195298</v>
      </c>
      <c r="F123" s="50">
        <v>11618.305802770108</v>
      </c>
      <c r="G123" s="50">
        <v>41774.380563133629</v>
      </c>
      <c r="H123" s="65">
        <f t="shared" si="89"/>
        <v>-0.14231735188229777</v>
      </c>
      <c r="I123" s="65">
        <f t="shared" si="90"/>
        <v>-2.4135153075434346E-2</v>
      </c>
      <c r="J123" s="65">
        <f t="shared" si="91"/>
        <v>14.219925705610422</v>
      </c>
      <c r="K123" s="65">
        <f t="shared" si="92"/>
        <v>13.234398893614511</v>
      </c>
      <c r="N123" s="49" t="s">
        <v>22</v>
      </c>
      <c r="O123" s="50">
        <v>74374.181928340782</v>
      </c>
      <c r="P123" s="50">
        <v>263927.46994037519</v>
      </c>
      <c r="Q123" s="50">
        <v>66522.190752598297</v>
      </c>
      <c r="R123" s="50">
        <v>239177.28926573734</v>
      </c>
      <c r="S123" s="65">
        <f t="shared" si="94"/>
        <v>11.803566730002487</v>
      </c>
      <c r="T123" s="65">
        <f t="shared" si="95"/>
        <v>10.348047990099602</v>
      </c>
    </row>
    <row r="124" spans="1:20" x14ac:dyDescent="0.35">
      <c r="A124" s="47" t="s">
        <v>24</v>
      </c>
      <c r="B124" s="48">
        <f t="shared" ref="B124:G124" si="104">SUM(B125:B127)</f>
        <v>3055.9587675892803</v>
      </c>
      <c r="C124" s="48">
        <f t="shared" si="104"/>
        <v>10893.093000000001</v>
      </c>
      <c r="D124" s="48">
        <f t="shared" si="104"/>
        <v>2145.6011802584012</v>
      </c>
      <c r="E124" s="48">
        <f t="shared" si="104"/>
        <v>7639.0444000000016</v>
      </c>
      <c r="F124" s="48">
        <f t="shared" si="104"/>
        <v>10783.757895429682</v>
      </c>
      <c r="G124" s="48">
        <f t="shared" si="104"/>
        <v>38773.708823963745</v>
      </c>
      <c r="H124" s="65">
        <f t="shared" si="89"/>
        <v>42.429021558481907</v>
      </c>
      <c r="I124" s="65">
        <f t="shared" si="90"/>
        <v>42.597587206064645</v>
      </c>
      <c r="J124" s="65">
        <f t="shared" si="91"/>
        <v>-71.661467206302532</v>
      </c>
      <c r="K124" s="65">
        <f t="shared" si="92"/>
        <v>-71.905981319827674</v>
      </c>
      <c r="L124" s="48"/>
      <c r="M124" s="48"/>
      <c r="N124" s="47" t="s">
        <v>24</v>
      </c>
      <c r="O124" s="48">
        <f t="shared" ref="O124:R124" si="105">SUM(O125:O127)</f>
        <v>19018.206692593856</v>
      </c>
      <c r="P124" s="48">
        <f t="shared" si="105"/>
        <v>67488.838801825143</v>
      </c>
      <c r="Q124" s="48">
        <f t="shared" si="105"/>
        <v>24494.46796659</v>
      </c>
      <c r="R124" s="48">
        <f t="shared" si="105"/>
        <v>88068.663764303405</v>
      </c>
      <c r="S124" s="65">
        <f t="shared" si="94"/>
        <v>-22.357135012957457</v>
      </c>
      <c r="T124" s="65">
        <f t="shared" si="95"/>
        <v>-23.367931433086895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89"/>
        <v>0.00</v>
      </c>
      <c r="I125" s="65" t="str">
        <f t="shared" si="90"/>
        <v>0.00</v>
      </c>
      <c r="J125" s="65" t="str">
        <f t="shared" si="91"/>
        <v>0.00</v>
      </c>
      <c r="K125" s="65" t="str">
        <f t="shared" si="92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94"/>
        <v>0.00</v>
      </c>
      <c r="T125" s="65" t="str">
        <f t="shared" si="95"/>
        <v>0.00</v>
      </c>
    </row>
    <row r="126" spans="1:20" x14ac:dyDescent="0.35">
      <c r="A126" s="49" t="s">
        <v>26</v>
      </c>
      <c r="B126" s="50">
        <v>402.18427771659202</v>
      </c>
      <c r="C126" s="50">
        <v>1433.6027000000001</v>
      </c>
      <c r="D126" s="50">
        <v>295.31221260784883</v>
      </c>
      <c r="E126" s="50">
        <v>1051.4084</v>
      </c>
      <c r="F126" s="50">
        <v>323.97283358349318</v>
      </c>
      <c r="G126" s="50">
        <v>1164.8655726557654</v>
      </c>
      <c r="H126" s="65">
        <f t="shared" si="89"/>
        <v>36.189517583771845</v>
      </c>
      <c r="I126" s="65">
        <f t="shared" si="90"/>
        <v>36.350698738948637</v>
      </c>
      <c r="J126" s="65">
        <f t="shared" si="91"/>
        <v>24.141358788635102</v>
      </c>
      <c r="K126" s="65">
        <f t="shared" si="92"/>
        <v>23.070226612633377</v>
      </c>
      <c r="N126" s="49" t="s">
        <v>26</v>
      </c>
      <c r="O126" s="50">
        <v>1946.7934817997568</v>
      </c>
      <c r="P126" s="50">
        <v>6908.4763667434991</v>
      </c>
      <c r="Q126" s="50">
        <v>1153.6421234224208</v>
      </c>
      <c r="R126" s="50">
        <v>4147.8639344445583</v>
      </c>
      <c r="S126" s="65">
        <f t="shared" si="94"/>
        <v>68.751941548766894</v>
      </c>
      <c r="T126" s="65">
        <f t="shared" si="95"/>
        <v>66.555038350567656</v>
      </c>
    </row>
    <row r="127" spans="1:20" x14ac:dyDescent="0.35">
      <c r="A127" s="49" t="s">
        <v>27</v>
      </c>
      <c r="B127" s="50">
        <v>2653.7744898726883</v>
      </c>
      <c r="C127" s="50">
        <v>9459.4903000000013</v>
      </c>
      <c r="D127" s="50">
        <v>1850.2889676505522</v>
      </c>
      <c r="E127" s="50">
        <v>6587.6360000000013</v>
      </c>
      <c r="F127" s="50">
        <v>10459.785061846189</v>
      </c>
      <c r="G127" s="50">
        <v>37608.843251307982</v>
      </c>
      <c r="H127" s="65">
        <f t="shared" si="89"/>
        <v>43.424866940777406</v>
      </c>
      <c r="I127" s="65">
        <f t="shared" si="90"/>
        <v>43.594611177666764</v>
      </c>
      <c r="J127" s="65">
        <f t="shared" si="91"/>
        <v>-74.628785637739597</v>
      </c>
      <c r="K127" s="65">
        <f t="shared" si="92"/>
        <v>-74.847696759003583</v>
      </c>
      <c r="N127" s="49" t="s">
        <v>27</v>
      </c>
      <c r="O127" s="50">
        <v>17071.4132107941</v>
      </c>
      <c r="P127" s="50">
        <v>60580.362435081639</v>
      </c>
      <c r="Q127" s="50">
        <v>23340.825843167579</v>
      </c>
      <c r="R127" s="50">
        <v>83920.79982985885</v>
      </c>
      <c r="S127" s="65">
        <f t="shared" si="94"/>
        <v>-26.86028624050887</v>
      </c>
      <c r="T127" s="65">
        <f t="shared" si="95"/>
        <v>-27.812458225014112</v>
      </c>
    </row>
    <row r="128" spans="1:20" x14ac:dyDescent="0.35">
      <c r="A128" s="47" t="s">
        <v>28</v>
      </c>
      <c r="B128" s="48">
        <f t="shared" ref="B128:G128" si="106">SUM(B129:B131)</f>
        <v>0</v>
      </c>
      <c r="C128" s="48">
        <f t="shared" si="106"/>
        <v>0</v>
      </c>
      <c r="D128" s="48">
        <f t="shared" si="106"/>
        <v>0</v>
      </c>
      <c r="E128" s="48">
        <f t="shared" si="106"/>
        <v>0</v>
      </c>
      <c r="F128" s="48">
        <f t="shared" si="106"/>
        <v>0</v>
      </c>
      <c r="G128" s="48">
        <f t="shared" si="106"/>
        <v>0</v>
      </c>
      <c r="H128" s="65" t="str">
        <f t="shared" si="89"/>
        <v>0.00</v>
      </c>
      <c r="I128" s="65" t="str">
        <f t="shared" si="90"/>
        <v>0.00</v>
      </c>
      <c r="J128" s="65" t="str">
        <f t="shared" si="91"/>
        <v>0.00</v>
      </c>
      <c r="K128" s="65" t="str">
        <f t="shared" si="92"/>
        <v>0.00</v>
      </c>
      <c r="L128" s="48"/>
      <c r="M128" s="48"/>
      <c r="N128" s="47" t="s">
        <v>28</v>
      </c>
      <c r="O128" s="48">
        <f t="shared" ref="O128:R128" si="107">SUM(O129:O131)</f>
        <v>0</v>
      </c>
      <c r="P128" s="48">
        <f t="shared" si="107"/>
        <v>0</v>
      </c>
      <c r="Q128" s="48">
        <f t="shared" si="107"/>
        <v>0</v>
      </c>
      <c r="R128" s="48">
        <f t="shared" si="107"/>
        <v>0</v>
      </c>
      <c r="S128" s="65" t="str">
        <f t="shared" si="94"/>
        <v>0.00</v>
      </c>
      <c r="T128" s="65" t="str">
        <f t="shared" si="95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89"/>
        <v>0.00</v>
      </c>
      <c r="I129" s="65" t="str">
        <f t="shared" si="90"/>
        <v>0.00</v>
      </c>
      <c r="J129" s="65" t="str">
        <f t="shared" si="91"/>
        <v>0.00</v>
      </c>
      <c r="K129" s="65" t="str">
        <f t="shared" si="92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108">IFERROR(O129/Q129*100-100,"0.00")</f>
        <v>0.00</v>
      </c>
      <c r="T129" s="65" t="str">
        <f t="shared" si="108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89"/>
        <v>0.00</v>
      </c>
      <c r="I130" s="65" t="str">
        <f t="shared" si="90"/>
        <v>0.00</v>
      </c>
      <c r="J130" s="65" t="str">
        <f t="shared" si="91"/>
        <v>0.00</v>
      </c>
      <c r="K130" s="65" t="str">
        <f t="shared" si="92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108"/>
        <v>0.00</v>
      </c>
      <c r="T130" s="65" t="str">
        <f t="shared" si="108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89"/>
        <v>0.00</v>
      </c>
      <c r="I131" s="65" t="str">
        <f t="shared" si="90"/>
        <v>0.00</v>
      </c>
      <c r="J131" s="65" t="str">
        <f t="shared" si="91"/>
        <v>0.00</v>
      </c>
      <c r="K131" s="65" t="str">
        <f t="shared" si="92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108"/>
        <v>0.00</v>
      </c>
      <c r="T131" s="65" t="str">
        <f t="shared" si="108"/>
        <v>0.00</v>
      </c>
    </row>
    <row r="132" spans="1:20" x14ac:dyDescent="0.35">
      <c r="A132" s="47" t="s">
        <v>32</v>
      </c>
      <c r="B132" s="48">
        <v>5535.8086266186028</v>
      </c>
      <c r="C132" s="48">
        <v>19732.62167</v>
      </c>
      <c r="D132" s="48">
        <v>643.26372113967057</v>
      </c>
      <c r="E132" s="48">
        <v>2290.2299700000003</v>
      </c>
      <c r="F132" s="48">
        <v>5951.1324469046622</v>
      </c>
      <c r="G132" s="48">
        <v>21397.687049977121</v>
      </c>
      <c r="H132" s="65">
        <f t="shared" si="89"/>
        <v>760.58150719440687</v>
      </c>
      <c r="I132" s="65">
        <f t="shared" si="90"/>
        <v>761.60001084956525</v>
      </c>
      <c r="J132" s="65">
        <f t="shared" si="91"/>
        <v>-6.9789039983823642</v>
      </c>
      <c r="K132" s="65">
        <f t="shared" si="92"/>
        <v>-7.7815203862367923</v>
      </c>
      <c r="N132" s="47" t="s">
        <v>32</v>
      </c>
      <c r="O132" s="48">
        <v>33551.96372735803</v>
      </c>
      <c r="P132" s="48">
        <v>119063.96371021433</v>
      </c>
      <c r="Q132" s="48">
        <v>22805.597763889298</v>
      </c>
      <c r="R132" s="48">
        <v>81996.41340042236</v>
      </c>
      <c r="S132" s="65">
        <f t="shared" ref="S132" si="109">IFERROR(O132/Q132*100-100,"0.00")</f>
        <v>47.121614941769593</v>
      </c>
      <c r="T132" s="65">
        <f t="shared" ref="T132" si="110">IFERROR(P132/R132*100-100,"0.00")</f>
        <v>45.206306925616133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89"/>
        <v>0.00</v>
      </c>
      <c r="I133" s="65" t="str">
        <f t="shared" si="90"/>
        <v>0.00</v>
      </c>
      <c r="J133" s="65" t="str">
        <f t="shared" si="91"/>
        <v>0.00</v>
      </c>
      <c r="K133" s="65" t="str">
        <f t="shared" si="92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111">IFERROR(O133/Q133*100-100,"0.00")</f>
        <v>0.00</v>
      </c>
      <c r="T133" s="65" t="str">
        <f t="shared" ref="T133" si="112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89"/>
        <v>0.00</v>
      </c>
      <c r="I134" s="65" t="str">
        <f t="shared" si="90"/>
        <v>0.00</v>
      </c>
      <c r="J134" s="65" t="str">
        <f t="shared" si="91"/>
        <v>0.00</v>
      </c>
      <c r="K134" s="65" t="str">
        <f t="shared" si="92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113">IFERROR(O134/Q134*100-100,"0.00")</f>
        <v>0.00</v>
      </c>
      <c r="T134" s="65" t="str">
        <f t="shared" si="113"/>
        <v>0.00</v>
      </c>
    </row>
    <row r="135" spans="1:20" ht="18" x14ac:dyDescent="0.4">
      <c r="A135" s="43" t="s">
        <v>35</v>
      </c>
      <c r="B135" s="44">
        <f t="shared" ref="B135:G135" si="114">B136+B139</f>
        <v>104796.91377592963</v>
      </c>
      <c r="C135" s="44">
        <f t="shared" si="114"/>
        <v>373552.98768468475</v>
      </c>
      <c r="D135" s="44">
        <f t="shared" si="114"/>
        <v>74128.298929244353</v>
      </c>
      <c r="E135" s="44">
        <f t="shared" si="114"/>
        <v>263921.07350946404</v>
      </c>
      <c r="F135" s="44">
        <f t="shared" si="114"/>
        <v>54488.053390728157</v>
      </c>
      <c r="G135" s="44">
        <f t="shared" si="114"/>
        <v>195915.36985934002</v>
      </c>
      <c r="H135" s="65">
        <f t="shared" si="89"/>
        <v>41.372344016633292</v>
      </c>
      <c r="I135" s="65">
        <f t="shared" si="90"/>
        <v>41.539659079663977</v>
      </c>
      <c r="J135" s="65">
        <f t="shared" si="91"/>
        <v>92.330074676079676</v>
      </c>
      <c r="K135" s="65">
        <f t="shared" si="92"/>
        <v>90.670587995664619</v>
      </c>
      <c r="L135" s="44"/>
      <c r="M135" s="44"/>
      <c r="N135" s="43" t="s">
        <v>35</v>
      </c>
      <c r="O135" s="44">
        <f t="shared" ref="O135:R135" si="115">O136+O139</f>
        <v>487549.43479534565</v>
      </c>
      <c r="P135" s="44">
        <f t="shared" si="115"/>
        <v>1730139.215788295</v>
      </c>
      <c r="Q135" s="44">
        <f t="shared" si="115"/>
        <v>320855.48518023372</v>
      </c>
      <c r="R135" s="44">
        <f t="shared" si="115"/>
        <v>1153620.2329363879</v>
      </c>
      <c r="S135" s="65">
        <f t="shared" si="113"/>
        <v>51.952968646141471</v>
      </c>
      <c r="T135" s="65">
        <f t="shared" si="113"/>
        <v>49.974763478658332</v>
      </c>
    </row>
    <row r="136" spans="1:20" x14ac:dyDescent="0.35">
      <c r="A136" s="47" t="s">
        <v>36</v>
      </c>
      <c r="B136" s="48">
        <f t="shared" ref="B136:G136" si="116">SUM(B137:B138)</f>
        <v>665.39977003791273</v>
      </c>
      <c r="C136" s="48">
        <f t="shared" si="116"/>
        <v>2371.845344929</v>
      </c>
      <c r="D136" s="48">
        <f t="shared" si="116"/>
        <v>360.9389552836488</v>
      </c>
      <c r="E136" s="48">
        <f t="shared" si="116"/>
        <v>1285.061142989</v>
      </c>
      <c r="F136" s="48">
        <f t="shared" si="116"/>
        <v>444.92756983025595</v>
      </c>
      <c r="G136" s="48">
        <f t="shared" si="116"/>
        <v>1599.7662602999999</v>
      </c>
      <c r="H136" s="65">
        <f t="shared" si="89"/>
        <v>84.352439740121497</v>
      </c>
      <c r="I136" s="65">
        <f t="shared" si="90"/>
        <v>84.570622018200936</v>
      </c>
      <c r="J136" s="65">
        <f t="shared" si="91"/>
        <v>49.552380018115997</v>
      </c>
      <c r="K136" s="65">
        <f t="shared" si="92"/>
        <v>48.261993254202906</v>
      </c>
      <c r="L136" s="48"/>
      <c r="M136" s="48"/>
      <c r="N136" s="47" t="s">
        <v>36</v>
      </c>
      <c r="O136" s="48">
        <f t="shared" ref="O136:R136" si="117">SUM(O137:O138)</f>
        <v>2448.05176969891</v>
      </c>
      <c r="P136" s="48">
        <f t="shared" si="117"/>
        <v>8687.2634173269144</v>
      </c>
      <c r="Q136" s="48">
        <f t="shared" si="117"/>
        <v>2713.5549231912041</v>
      </c>
      <c r="R136" s="48">
        <f t="shared" si="117"/>
        <v>9756.4542517297978</v>
      </c>
      <c r="S136" s="65">
        <f t="shared" si="113"/>
        <v>-9.7843294500210902</v>
      </c>
      <c r="T136" s="65">
        <f t="shared" si="113"/>
        <v>-10.958805389912214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89"/>
        <v>0.00</v>
      </c>
      <c r="I137" s="65" t="str">
        <f t="shared" si="90"/>
        <v>0.00</v>
      </c>
      <c r="J137" s="65" t="str">
        <f t="shared" si="91"/>
        <v>0.00</v>
      </c>
      <c r="K137" s="65" t="str">
        <f t="shared" si="92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113"/>
        <v>0.00</v>
      </c>
      <c r="T137" s="65" t="str">
        <f t="shared" si="113"/>
        <v>0.00</v>
      </c>
    </row>
    <row r="138" spans="1:20" x14ac:dyDescent="0.35">
      <c r="A138" s="49" t="s">
        <v>37</v>
      </c>
      <c r="B138" s="50">
        <v>665.39977003791273</v>
      </c>
      <c r="C138" s="50">
        <v>2371.845344929</v>
      </c>
      <c r="D138" s="50">
        <v>360.9389552836488</v>
      </c>
      <c r="E138" s="50">
        <v>1285.061142989</v>
      </c>
      <c r="F138" s="50">
        <v>444.92756983025595</v>
      </c>
      <c r="G138" s="50">
        <v>1599.7662602999999</v>
      </c>
      <c r="H138" s="65">
        <f t="shared" si="89"/>
        <v>84.352439740121497</v>
      </c>
      <c r="I138" s="65">
        <f t="shared" si="90"/>
        <v>84.570622018200936</v>
      </c>
      <c r="J138" s="65">
        <f t="shared" si="91"/>
        <v>49.552380018115997</v>
      </c>
      <c r="K138" s="65">
        <f t="shared" si="92"/>
        <v>48.261993254202906</v>
      </c>
      <c r="N138" s="49" t="s">
        <v>37</v>
      </c>
      <c r="O138" s="50">
        <v>2448.05176969891</v>
      </c>
      <c r="P138" s="50">
        <v>8687.2634173269144</v>
      </c>
      <c r="Q138" s="50">
        <v>2713.5549231912041</v>
      </c>
      <c r="R138" s="50">
        <v>9756.4542517297978</v>
      </c>
      <c r="S138" s="65">
        <f t="shared" si="113"/>
        <v>-9.7843294500210902</v>
      </c>
      <c r="T138" s="65">
        <f t="shared" si="113"/>
        <v>-10.958805389912214</v>
      </c>
    </row>
    <row r="139" spans="1:20" x14ac:dyDescent="0.35">
      <c r="A139" s="47" t="s">
        <v>38</v>
      </c>
      <c r="B139" s="48">
        <f t="shared" ref="B139:G139" si="118">SUM(B140:B142)</f>
        <v>104131.51400589172</v>
      </c>
      <c r="C139" s="48">
        <f t="shared" si="118"/>
        <v>371181.14233975572</v>
      </c>
      <c r="D139" s="48">
        <f t="shared" si="118"/>
        <v>73767.359973960702</v>
      </c>
      <c r="E139" s="48">
        <f t="shared" si="118"/>
        <v>262636.01236647501</v>
      </c>
      <c r="F139" s="48">
        <f t="shared" si="118"/>
        <v>54043.125820897898</v>
      </c>
      <c r="G139" s="48">
        <f t="shared" si="118"/>
        <v>194315.60359904001</v>
      </c>
      <c r="H139" s="65">
        <f t="shared" si="89"/>
        <v>41.162045168282191</v>
      </c>
      <c r="I139" s="65">
        <f t="shared" si="90"/>
        <v>41.329111341296141</v>
      </c>
      <c r="J139" s="65">
        <f t="shared" si="91"/>
        <v>92.68225592832971</v>
      </c>
      <c r="K139" s="65">
        <f t="shared" si="92"/>
        <v>91.019730513082436</v>
      </c>
      <c r="L139" s="48"/>
      <c r="M139" s="48"/>
      <c r="N139" s="47" t="s">
        <v>38</v>
      </c>
      <c r="O139" s="48">
        <f t="shared" ref="O139:R139" si="119">SUM(O140:O142)</f>
        <v>485101.38302564673</v>
      </c>
      <c r="P139" s="48">
        <f t="shared" si="119"/>
        <v>1721451.9523709682</v>
      </c>
      <c r="Q139" s="48">
        <f t="shared" si="119"/>
        <v>318141.93025704252</v>
      </c>
      <c r="R139" s="48">
        <f t="shared" si="119"/>
        <v>1143863.778684658</v>
      </c>
      <c r="S139" s="65">
        <f t="shared" ref="S139" si="120">IFERROR(O139/Q139*100-100,"0.00")</f>
        <v>52.479549814043537</v>
      </c>
      <c r="T139" s="65">
        <f t="shared" ref="T139" si="121">IFERROR(P139/R139*100-100,"0.00")</f>
        <v>50.494489330756267</v>
      </c>
    </row>
    <row r="140" spans="1:20" x14ac:dyDescent="0.35">
      <c r="A140" s="49" t="s">
        <v>93</v>
      </c>
      <c r="B140" s="50">
        <v>456.76584613395426</v>
      </c>
      <c r="C140" s="50">
        <v>1628.16098631</v>
      </c>
      <c r="D140" s="50">
        <v>534.46148171610571</v>
      </c>
      <c r="E140" s="50">
        <v>1902.8582881499999</v>
      </c>
      <c r="F140" s="50">
        <v>190.93699197251107</v>
      </c>
      <c r="G140" s="50">
        <v>686.52647826999998</v>
      </c>
      <c r="H140" s="65">
        <f t="shared" si="89"/>
        <v>-14.537181488304469</v>
      </c>
      <c r="I140" s="65">
        <f t="shared" si="90"/>
        <v>-14.436035702220721</v>
      </c>
      <c r="J140" s="65">
        <f t="shared" si="91"/>
        <v>139.22333824119016</v>
      </c>
      <c r="K140" s="65">
        <f t="shared" si="92"/>
        <v>137.15924117200183</v>
      </c>
      <c r="N140" s="49" t="s">
        <v>93</v>
      </c>
      <c r="O140" s="50">
        <v>1923.0645811351196</v>
      </c>
      <c r="P140" s="50">
        <v>6824.2709535946415</v>
      </c>
      <c r="Q140" s="50">
        <v>1532.1082063472718</v>
      </c>
      <c r="R140" s="50">
        <v>5508.620259046691</v>
      </c>
      <c r="S140" s="65">
        <f t="shared" ref="S140:S149" si="122">IFERROR(O140/Q140*100-100,"0.00")</f>
        <v>25.51754328892568</v>
      </c>
      <c r="T140" s="65">
        <f t="shared" ref="T140:T149" si="123">IFERROR(P140/R140*100-100,"0.00")</f>
        <v>23.88348865375653</v>
      </c>
    </row>
    <row r="141" spans="1:20" ht="31" x14ac:dyDescent="0.35">
      <c r="A141" s="49" t="s">
        <v>94</v>
      </c>
      <c r="B141" s="50">
        <v>15851.882780082515</v>
      </c>
      <c r="C141" s="50">
        <v>56504.69999134</v>
      </c>
      <c r="D141" s="50">
        <v>15073.877139222754</v>
      </c>
      <c r="E141" s="50">
        <v>53667.949946224289</v>
      </c>
      <c r="F141" s="50">
        <v>14299.474505493097</v>
      </c>
      <c r="G141" s="50">
        <v>51414.698492689997</v>
      </c>
      <c r="H141" s="65">
        <f t="shared" si="89"/>
        <v>5.1612842115805933</v>
      </c>
      <c r="I141" s="65">
        <f t="shared" si="90"/>
        <v>5.2857432563721147</v>
      </c>
      <c r="J141" s="65">
        <f t="shared" si="91"/>
        <v>10.856400869787649</v>
      </c>
      <c r="K141" s="65">
        <f t="shared" si="92"/>
        <v>9.8998956482720217</v>
      </c>
      <c r="N141" s="49" t="s">
        <v>94</v>
      </c>
      <c r="O141" s="50">
        <v>101072.74076340959</v>
      </c>
      <c r="P141" s="50">
        <v>358671.14175895357</v>
      </c>
      <c r="Q141" s="50">
        <v>96038.425287686972</v>
      </c>
      <c r="R141" s="50">
        <v>345301.46956655686</v>
      </c>
      <c r="S141" s="65">
        <f t="shared" si="122"/>
        <v>5.2419804475574381</v>
      </c>
      <c r="T141" s="65">
        <f t="shared" si="123"/>
        <v>3.8718839538039305</v>
      </c>
    </row>
    <row r="142" spans="1:20" x14ac:dyDescent="0.35">
      <c r="A142" s="51" t="s">
        <v>39</v>
      </c>
      <c r="B142" s="52">
        <f t="shared" ref="B142:G142" si="124">SUM(B143:B144)</f>
        <v>87822.865379675248</v>
      </c>
      <c r="C142" s="52">
        <f t="shared" si="124"/>
        <v>313048.28136210574</v>
      </c>
      <c r="D142" s="52">
        <f t="shared" si="124"/>
        <v>58159.021353021839</v>
      </c>
      <c r="E142" s="52">
        <f t="shared" si="124"/>
        <v>207065.20413210071</v>
      </c>
      <c r="F142" s="52">
        <f t="shared" si="124"/>
        <v>39552.714323432294</v>
      </c>
      <c r="G142" s="52">
        <f t="shared" si="124"/>
        <v>142214.37862808001</v>
      </c>
      <c r="H142" s="65">
        <f t="shared" si="89"/>
        <v>51.004716614118422</v>
      </c>
      <c r="I142" s="65">
        <f t="shared" si="90"/>
        <v>51.183431651023028</v>
      </c>
      <c r="J142" s="65">
        <f t="shared" si="91"/>
        <v>122.04004676272285</v>
      </c>
      <c r="K142" s="65">
        <f t="shared" si="92"/>
        <v>120.12421274278583</v>
      </c>
      <c r="L142" s="52"/>
      <c r="M142" s="52"/>
      <c r="N142" s="51" t="s">
        <v>39</v>
      </c>
      <c r="O142" s="52">
        <f t="shared" ref="O142:R142" si="125">SUM(O143:O144)</f>
        <v>382105.57768110203</v>
      </c>
      <c r="P142" s="52">
        <f t="shared" si="125"/>
        <v>1355956.53965842</v>
      </c>
      <c r="Q142" s="52">
        <f t="shared" si="125"/>
        <v>220571.39676300826</v>
      </c>
      <c r="R142" s="52">
        <f t="shared" si="125"/>
        <v>793053.68885905435</v>
      </c>
      <c r="S142" s="65">
        <f t="shared" si="122"/>
        <v>73.234419008396316</v>
      </c>
      <c r="T142" s="65">
        <f t="shared" si="123"/>
        <v>70.979160516761397</v>
      </c>
    </row>
    <row r="143" spans="1:20" x14ac:dyDescent="0.35">
      <c r="A143" s="53" t="s">
        <v>40</v>
      </c>
      <c r="B143" s="50">
        <v>48480.966644653956</v>
      </c>
      <c r="C143" s="50">
        <v>172812.43581919002</v>
      </c>
      <c r="D143" s="50">
        <v>23770.120150175127</v>
      </c>
      <c r="E143" s="50">
        <v>84629.4292206971</v>
      </c>
      <c r="F143" s="50">
        <v>9599.1111088457928</v>
      </c>
      <c r="G143" s="50">
        <v>34514.233601350003</v>
      </c>
      <c r="H143" s="65">
        <f t="shared" si="89"/>
        <v>103.95760029129164</v>
      </c>
      <c r="I143" s="65">
        <f t="shared" si="90"/>
        <v>104.19898540084534</v>
      </c>
      <c r="J143" s="65">
        <f t="shared" si="91"/>
        <v>405.05683385597735</v>
      </c>
      <c r="K143" s="65">
        <f t="shared" si="92"/>
        <v>400.69903859151771</v>
      </c>
      <c r="N143" s="53" t="s">
        <v>40</v>
      </c>
      <c r="O143" s="50">
        <v>151262.73971148758</v>
      </c>
      <c r="P143" s="50">
        <v>536777.56384288706</v>
      </c>
      <c r="Q143" s="50">
        <v>42381.261769139921</v>
      </c>
      <c r="R143" s="50">
        <v>152379.75765565998</v>
      </c>
      <c r="S143" s="65">
        <f t="shared" si="122"/>
        <v>256.90947696519532</v>
      </c>
      <c r="T143" s="65">
        <f t="shared" si="123"/>
        <v>252.26303814964035</v>
      </c>
    </row>
    <row r="144" spans="1:20" x14ac:dyDescent="0.35">
      <c r="A144" s="53" t="s">
        <v>41</v>
      </c>
      <c r="B144" s="50">
        <v>39341.898735021292</v>
      </c>
      <c r="C144" s="50">
        <v>140235.84554291572</v>
      </c>
      <c r="D144" s="50">
        <v>34388.901202846711</v>
      </c>
      <c r="E144" s="50">
        <v>122435.77491140361</v>
      </c>
      <c r="F144" s="50">
        <v>29953.603214586503</v>
      </c>
      <c r="G144" s="50">
        <v>107700.14502673001</v>
      </c>
      <c r="H144" s="65">
        <f t="shared" si="89"/>
        <v>14.402895582382172</v>
      </c>
      <c r="I144" s="65">
        <f t="shared" si="90"/>
        <v>14.538292132665063</v>
      </c>
      <c r="J144" s="65">
        <f t="shared" si="91"/>
        <v>31.342791894442172</v>
      </c>
      <c r="K144" s="65">
        <f t="shared" si="92"/>
        <v>30.209523402322901</v>
      </c>
      <c r="N144" s="53" t="s">
        <v>41</v>
      </c>
      <c r="O144" s="50">
        <v>230842.83796961445</v>
      </c>
      <c r="P144" s="50">
        <v>819178.97581553296</v>
      </c>
      <c r="Q144" s="50">
        <v>178190.13499386836</v>
      </c>
      <c r="R144" s="50">
        <v>640673.93120339431</v>
      </c>
      <c r="S144" s="65">
        <f t="shared" si="122"/>
        <v>29.548607153565456</v>
      </c>
      <c r="T144" s="65">
        <f t="shared" si="123"/>
        <v>27.862073969023228</v>
      </c>
    </row>
    <row r="145" spans="1:20" ht="18" x14ac:dyDescent="0.4">
      <c r="A145" s="43" t="s">
        <v>42</v>
      </c>
      <c r="B145" s="44">
        <f t="shared" ref="B145:G145" si="126">SUM(B146:B147)</f>
        <v>2576.8904723766395</v>
      </c>
      <c r="C145" s="44">
        <f t="shared" si="126"/>
        <v>9185.4339999999993</v>
      </c>
      <c r="D145" s="44">
        <f t="shared" si="126"/>
        <v>1813.2216546446443</v>
      </c>
      <c r="E145" s="44">
        <f t="shared" si="126"/>
        <v>6455.6642000000002</v>
      </c>
      <c r="F145" s="44">
        <f t="shared" si="126"/>
        <v>1333.184412712272</v>
      </c>
      <c r="G145" s="44">
        <f t="shared" si="126"/>
        <v>4793.5519999999997</v>
      </c>
      <c r="H145" s="65">
        <f t="shared" si="89"/>
        <v>42.116683074891881</v>
      </c>
      <c r="I145" s="65">
        <f t="shared" si="90"/>
        <v>42.284879067904399</v>
      </c>
      <c r="J145" s="65">
        <f t="shared" si="91"/>
        <v>93.28837389676147</v>
      </c>
      <c r="K145" s="65">
        <f t="shared" si="92"/>
        <v>91.62061869778401</v>
      </c>
      <c r="L145" s="44"/>
      <c r="M145" s="44"/>
      <c r="N145" s="43" t="s">
        <v>42</v>
      </c>
      <c r="O145" s="44">
        <f t="shared" ref="O145:R145" si="127">SUM(O146:O147)</f>
        <v>9245.4149380409453</v>
      </c>
      <c r="P145" s="44">
        <f t="shared" si="127"/>
        <v>32808.683199999999</v>
      </c>
      <c r="Q145" s="44">
        <f t="shared" si="127"/>
        <v>6091.9021966596702</v>
      </c>
      <c r="R145" s="44">
        <f t="shared" si="127"/>
        <v>21903.136943999998</v>
      </c>
      <c r="S145" s="65">
        <f t="shared" si="122"/>
        <v>51.765649538996513</v>
      </c>
      <c r="T145" s="65">
        <f t="shared" si="123"/>
        <v>49.789882992022285</v>
      </c>
    </row>
    <row r="146" spans="1:20" x14ac:dyDescent="0.35">
      <c r="A146" s="71" t="s">
        <v>43</v>
      </c>
      <c r="B146" s="46">
        <v>2576.8904723766395</v>
      </c>
      <c r="C146" s="46">
        <v>9185.4339999999993</v>
      </c>
      <c r="D146" s="46">
        <v>1813.2216546446443</v>
      </c>
      <c r="E146" s="46">
        <v>6455.6642000000002</v>
      </c>
      <c r="F146" s="46">
        <v>1333.184412712272</v>
      </c>
      <c r="G146" s="46">
        <v>4793.5519999999997</v>
      </c>
      <c r="H146" s="65">
        <f t="shared" si="89"/>
        <v>42.116683074891881</v>
      </c>
      <c r="I146" s="65">
        <f t="shared" si="90"/>
        <v>42.284879067904399</v>
      </c>
      <c r="J146" s="65">
        <f t="shared" si="91"/>
        <v>93.28837389676147</v>
      </c>
      <c r="K146" s="65">
        <f t="shared" si="92"/>
        <v>91.62061869778401</v>
      </c>
      <c r="N146" s="71" t="s">
        <v>43</v>
      </c>
      <c r="O146" s="46">
        <v>9245.4149380409453</v>
      </c>
      <c r="P146" s="46">
        <v>32808.683199999999</v>
      </c>
      <c r="Q146" s="46">
        <v>6091.9021966596702</v>
      </c>
      <c r="R146" s="46">
        <v>21903.136943999998</v>
      </c>
      <c r="S146" s="65">
        <f t="shared" si="122"/>
        <v>51.765649538996513</v>
      </c>
      <c r="T146" s="65">
        <f t="shared" si="123"/>
        <v>49.789882992022285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89"/>
        <v>0.00</v>
      </c>
      <c r="I147" s="65" t="str">
        <f t="shared" si="90"/>
        <v>0.00</v>
      </c>
      <c r="J147" s="65" t="str">
        <f t="shared" si="91"/>
        <v>0.00</v>
      </c>
      <c r="K147" s="65" t="str">
        <f t="shared" si="92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22"/>
        <v>0.00</v>
      </c>
      <c r="T147" s="65" t="str">
        <f t="shared" si="123"/>
        <v>0.00</v>
      </c>
    </row>
    <row r="148" spans="1:20" ht="18" x14ac:dyDescent="0.4">
      <c r="A148" s="43" t="s">
        <v>45</v>
      </c>
      <c r="B148" s="44">
        <f t="shared" ref="B148:G148" si="128">B149+B153+B154+B155</f>
        <v>13552.118285230799</v>
      </c>
      <c r="C148" s="44">
        <f t="shared" si="128"/>
        <v>48307.093143300001</v>
      </c>
      <c r="D148" s="44">
        <f t="shared" si="128"/>
        <v>11550.536177773305</v>
      </c>
      <c r="E148" s="44">
        <f t="shared" si="128"/>
        <v>41123.699743299992</v>
      </c>
      <c r="F148" s="44">
        <f t="shared" si="128"/>
        <v>8298.6080492324272</v>
      </c>
      <c r="G148" s="44">
        <f t="shared" si="128"/>
        <v>29838.189550000003</v>
      </c>
      <c r="H148" s="65">
        <f t="shared" si="89"/>
        <v>17.328910767875328</v>
      </c>
      <c r="I148" s="65">
        <f t="shared" si="90"/>
        <v>17.467770275631267</v>
      </c>
      <c r="J148" s="65">
        <f t="shared" si="91"/>
        <v>63.305920762028165</v>
      </c>
      <c r="K148" s="65">
        <f t="shared" si="92"/>
        <v>61.896863958021186</v>
      </c>
      <c r="L148" s="44"/>
      <c r="M148" s="44"/>
      <c r="N148" s="43" t="s">
        <v>45</v>
      </c>
      <c r="O148" s="44">
        <f t="shared" ref="O148:R148" si="129">O149+O153+O154+O155</f>
        <v>57970.363563993116</v>
      </c>
      <c r="P148" s="44">
        <f t="shared" si="129"/>
        <v>205716.16373152009</v>
      </c>
      <c r="Q148" s="44">
        <f t="shared" si="129"/>
        <v>56313.976739406833</v>
      </c>
      <c r="R148" s="44">
        <f t="shared" si="129"/>
        <v>202474.15414199998</v>
      </c>
      <c r="S148" s="65">
        <f t="shared" si="122"/>
        <v>2.9413423105443712</v>
      </c>
      <c r="T148" s="65">
        <f t="shared" si="123"/>
        <v>1.6011967568198457</v>
      </c>
    </row>
    <row r="149" spans="1:20" x14ac:dyDescent="0.35">
      <c r="A149" s="47" t="s">
        <v>46</v>
      </c>
      <c r="B149" s="48">
        <f t="shared" ref="B149:G149" si="130">SUM(B150:B152)</f>
        <v>1689.1970558564794</v>
      </c>
      <c r="C149" s="48">
        <f t="shared" si="130"/>
        <v>6021.2136432999996</v>
      </c>
      <c r="D149" s="48">
        <f t="shared" si="130"/>
        <v>3094.2171078592887</v>
      </c>
      <c r="E149" s="48">
        <f t="shared" si="130"/>
        <v>11016.428443299999</v>
      </c>
      <c r="F149" s="48">
        <f t="shared" si="130"/>
        <v>1238.996407658319</v>
      </c>
      <c r="G149" s="48">
        <f t="shared" si="130"/>
        <v>4454.8928500000002</v>
      </c>
      <c r="H149" s="65">
        <f t="shared" si="89"/>
        <v>-45.407933671947866</v>
      </c>
      <c r="I149" s="65">
        <f t="shared" si="90"/>
        <v>-45.343323616266964</v>
      </c>
      <c r="J149" s="65">
        <f t="shared" si="91"/>
        <v>36.335912308981733</v>
      </c>
      <c r="K149" s="65">
        <f t="shared" si="92"/>
        <v>35.159561543663159</v>
      </c>
      <c r="L149" s="48"/>
      <c r="M149" s="48"/>
      <c r="N149" s="47" t="s">
        <v>46</v>
      </c>
      <c r="O149" s="48">
        <f t="shared" ref="O149:R149" si="131">SUM(O150:O152)</f>
        <v>10188.296925719893</v>
      </c>
      <c r="P149" s="48">
        <f t="shared" si="131"/>
        <v>36154.635397500802</v>
      </c>
      <c r="Q149" s="48">
        <f t="shared" si="131"/>
        <v>11902.256349637943</v>
      </c>
      <c r="R149" s="48">
        <f t="shared" si="131"/>
        <v>42793.981641999999</v>
      </c>
      <c r="S149" s="65">
        <f t="shared" si="122"/>
        <v>-14.400289941412552</v>
      </c>
      <c r="T149" s="65">
        <f t="shared" si="123"/>
        <v>-15.514672834235725</v>
      </c>
    </row>
    <row r="150" spans="1:20" x14ac:dyDescent="0.35">
      <c r="A150" s="49" t="s">
        <v>47</v>
      </c>
      <c r="B150" s="50">
        <v>175.15586059238402</v>
      </c>
      <c r="C150" s="50">
        <v>624.35040000000004</v>
      </c>
      <c r="D150" s="50">
        <v>637.85470576580224</v>
      </c>
      <c r="E150" s="50">
        <v>2270.9721</v>
      </c>
      <c r="F150" s="50">
        <v>300.31300301803111</v>
      </c>
      <c r="G150" s="50">
        <v>1079.7951</v>
      </c>
      <c r="H150" s="65">
        <f t="shared" si="89"/>
        <v>-72.539849748056085</v>
      </c>
      <c r="I150" s="65">
        <f t="shared" si="90"/>
        <v>-72.507350486604395</v>
      </c>
      <c r="J150" s="65">
        <f t="shared" si="91"/>
        <v>-41.675565549232154</v>
      </c>
      <c r="K150" s="65">
        <f t="shared" si="92"/>
        <v>-42.178807812704463</v>
      </c>
      <c r="N150" s="49" t="s">
        <v>47</v>
      </c>
      <c r="O150" s="50">
        <v>1021.7814006674857</v>
      </c>
      <c r="P150" s="50">
        <v>3625.9381000000003</v>
      </c>
      <c r="Q150" s="50">
        <v>396.46295512553525</v>
      </c>
      <c r="R150" s="50">
        <v>1425.4632000000001</v>
      </c>
      <c r="S150" s="65">
        <f t="shared" ref="S150" si="132">IFERROR(O150/Q150*100-100,"0.00")</f>
        <v>157.72430625805907</v>
      </c>
      <c r="T150" s="65">
        <f t="shared" ref="T150" si="133">IFERROR(P150/R150*100-100,"0.00")</f>
        <v>154.36911314160901</v>
      </c>
    </row>
    <row r="151" spans="1:20" x14ac:dyDescent="0.35">
      <c r="A151" s="49" t="s">
        <v>48</v>
      </c>
      <c r="B151" s="50">
        <v>811.58413717999952</v>
      </c>
      <c r="C151" s="50">
        <v>2892.9256433</v>
      </c>
      <c r="D151" s="50">
        <v>312.59074417793931</v>
      </c>
      <c r="E151" s="50">
        <v>1112.9256433</v>
      </c>
      <c r="F151" s="50">
        <v>607.19146824402674</v>
      </c>
      <c r="G151" s="50">
        <v>2183.1967500000001</v>
      </c>
      <c r="H151" s="65">
        <f t="shared" si="89"/>
        <v>159.63153173787288</v>
      </c>
      <c r="I151" s="65">
        <f t="shared" si="90"/>
        <v>159.93880729731586</v>
      </c>
      <c r="J151" s="65">
        <f t="shared" si="91"/>
        <v>33.661979725615737</v>
      </c>
      <c r="K151" s="65">
        <f t="shared" si="92"/>
        <v>32.508700523670171</v>
      </c>
      <c r="N151" s="49" t="s">
        <v>48</v>
      </c>
      <c r="O151" s="50">
        <v>2323.2972043081363</v>
      </c>
      <c r="P151" s="50">
        <v>8244.5539185008001</v>
      </c>
      <c r="Q151" s="50">
        <v>2034.2615223995342</v>
      </c>
      <c r="R151" s="50">
        <v>7314.0879919999998</v>
      </c>
      <c r="S151" s="65">
        <f t="shared" ref="S151:T155" si="134">IFERROR(O151/Q151*100-100,"0.00")</f>
        <v>14.208383667782655</v>
      </c>
      <c r="T151" s="65">
        <f t="shared" si="134"/>
        <v>12.721557732399773</v>
      </c>
    </row>
    <row r="152" spans="1:20" x14ac:dyDescent="0.35">
      <c r="A152" s="49" t="s">
        <v>49</v>
      </c>
      <c r="B152" s="50">
        <v>702.45705808409593</v>
      </c>
      <c r="C152" s="50">
        <v>2503.9375999999997</v>
      </c>
      <c r="D152" s="50">
        <v>2143.7716579155472</v>
      </c>
      <c r="E152" s="50">
        <v>7632.5306999999993</v>
      </c>
      <c r="F152" s="50">
        <v>331.49193639626105</v>
      </c>
      <c r="G152" s="50">
        <v>1191.9010000000001</v>
      </c>
      <c r="H152" s="65">
        <f t="shared" si="89"/>
        <v>-67.232654863666042</v>
      </c>
      <c r="I152" s="65">
        <f t="shared" si="90"/>
        <v>-67.193874503511665</v>
      </c>
      <c r="J152" s="65">
        <f t="shared" si="91"/>
        <v>111.90773619433929</v>
      </c>
      <c r="K152" s="65">
        <f t="shared" si="92"/>
        <v>110.07932705820363</v>
      </c>
      <c r="N152" s="49" t="s">
        <v>49</v>
      </c>
      <c r="O152" s="50">
        <v>6843.2183207442704</v>
      </c>
      <c r="P152" s="50">
        <v>24284.143379000001</v>
      </c>
      <c r="Q152" s="50">
        <v>9471.5318721128733</v>
      </c>
      <c r="R152" s="50">
        <v>34054.43045</v>
      </c>
      <c r="S152" s="65">
        <f t="shared" si="134"/>
        <v>-27.749614179171715</v>
      </c>
      <c r="T152" s="65">
        <f t="shared" si="134"/>
        <v>-28.690208416038857</v>
      </c>
    </row>
    <row r="153" spans="1:20" x14ac:dyDescent="0.35">
      <c r="A153" s="47" t="s">
        <v>50</v>
      </c>
      <c r="B153" s="48">
        <v>11799.267551605968</v>
      </c>
      <c r="C153" s="48">
        <v>42058.9833</v>
      </c>
      <c r="D153" s="48">
        <v>8400.0193726878333</v>
      </c>
      <c r="E153" s="48">
        <v>29906.8259</v>
      </c>
      <c r="F153" s="48">
        <v>7055.8265068970068</v>
      </c>
      <c r="G153" s="48">
        <v>25369.687000000002</v>
      </c>
      <c r="H153" s="65">
        <f t="shared" si="89"/>
        <v>40.467146896953466</v>
      </c>
      <c r="I153" s="65">
        <f t="shared" si="90"/>
        <v>40.633390653469519</v>
      </c>
      <c r="J153" s="65">
        <f t="shared" si="91"/>
        <v>67.227291375040039</v>
      </c>
      <c r="K153" s="65">
        <f t="shared" si="92"/>
        <v>65.784399705049566</v>
      </c>
      <c r="N153" s="47" t="s">
        <v>50</v>
      </c>
      <c r="O153" s="48">
        <v>47446.074877824496</v>
      </c>
      <c r="P153" s="48">
        <v>168369.2133</v>
      </c>
      <c r="Q153" s="48">
        <v>44365.702382098279</v>
      </c>
      <c r="R153" s="48">
        <v>159514.71699999998</v>
      </c>
      <c r="S153" s="65">
        <f t="shared" si="134"/>
        <v>6.943139250217655</v>
      </c>
      <c r="T153" s="65">
        <f t="shared" si="134"/>
        <v>5.5508961596314919</v>
      </c>
    </row>
    <row r="154" spans="1:20" x14ac:dyDescent="0.35">
      <c r="A154" s="47" t="s">
        <v>51</v>
      </c>
      <c r="B154" s="48">
        <v>63.653677768352004</v>
      </c>
      <c r="C154" s="48">
        <v>226.89620000000002</v>
      </c>
      <c r="D154" s="48">
        <v>56.299697226182801</v>
      </c>
      <c r="E154" s="48">
        <v>200.44540000000001</v>
      </c>
      <c r="F154" s="48">
        <v>3.7851346771017003</v>
      </c>
      <c r="G154" s="48">
        <v>13.6097</v>
      </c>
      <c r="H154" s="65">
        <f t="shared" si="89"/>
        <v>13.062202648488054</v>
      </c>
      <c r="I154" s="65">
        <f t="shared" si="90"/>
        <v>13.196012480206591</v>
      </c>
      <c r="J154" s="65">
        <f t="shared" si="91"/>
        <v>1581.6753748136643</v>
      </c>
      <c r="K154" s="65">
        <f t="shared" si="92"/>
        <v>1567.165330609786</v>
      </c>
      <c r="N154" s="47" t="s">
        <v>51</v>
      </c>
      <c r="O154" s="48">
        <v>335.99176044873064</v>
      </c>
      <c r="P154" s="48">
        <v>1192.3150340192847</v>
      </c>
      <c r="Q154" s="48">
        <v>46.018007670610501</v>
      </c>
      <c r="R154" s="48">
        <v>165.4555</v>
      </c>
      <c r="S154" s="65">
        <f t="shared" si="134"/>
        <v>630.13104533708986</v>
      </c>
      <c r="T154" s="65">
        <f t="shared" si="134"/>
        <v>620.62580815946569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5" t="str">
        <f t="shared" si="89"/>
        <v>0.00</v>
      </c>
      <c r="I155" s="65" t="str">
        <f t="shared" si="90"/>
        <v>0.00</v>
      </c>
      <c r="J155" s="65" t="str">
        <f t="shared" si="91"/>
        <v>0.00</v>
      </c>
      <c r="K155" s="65" t="str">
        <f t="shared" si="92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34"/>
        <v>0.00</v>
      </c>
      <c r="T155" s="66" t="str">
        <f t="shared" si="134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3" t="s">
        <v>90</v>
      </c>
      <c r="C157" s="93"/>
      <c r="D157" s="93"/>
      <c r="E157" s="93"/>
      <c r="F157" s="93"/>
      <c r="G157" s="93"/>
      <c r="H157" s="26"/>
      <c r="I157" s="27" t="s">
        <v>9</v>
      </c>
      <c r="J157" s="28"/>
      <c r="K157" s="28"/>
      <c r="N157" s="25"/>
      <c r="O157" s="93" t="s">
        <v>90</v>
      </c>
      <c r="P157" s="93"/>
      <c r="Q157" s="93"/>
      <c r="R157" s="93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83"/>
      <c r="C159" s="84"/>
      <c r="D159" s="89"/>
      <c r="E159" s="89"/>
      <c r="F159" s="83"/>
      <c r="G159" s="84"/>
      <c r="H159" s="83" t="s">
        <v>112</v>
      </c>
      <c r="I159" s="90"/>
      <c r="J159" s="90"/>
      <c r="K159" s="90"/>
      <c r="N159" s="32"/>
      <c r="O159" s="83"/>
      <c r="P159" s="84"/>
      <c r="Q159" s="89"/>
      <c r="R159" s="89"/>
      <c r="S159" s="83" t="s">
        <v>113</v>
      </c>
      <c r="T159" s="90"/>
    </row>
    <row r="160" spans="1:20" x14ac:dyDescent="0.35">
      <c r="A160" s="33"/>
      <c r="B160" s="89" t="s">
        <v>114</v>
      </c>
      <c r="C160" s="89"/>
      <c r="D160" s="79" t="s">
        <v>119</v>
      </c>
      <c r="E160" s="80"/>
      <c r="F160" s="89" t="s">
        <v>115</v>
      </c>
      <c r="G160" s="89"/>
      <c r="H160" s="91" t="s">
        <v>3</v>
      </c>
      <c r="I160" s="92"/>
      <c r="J160" s="92"/>
      <c r="K160" s="92"/>
      <c r="N160" s="33"/>
      <c r="O160" s="79" t="s">
        <v>116</v>
      </c>
      <c r="P160" s="80"/>
      <c r="Q160" s="79" t="s">
        <v>117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4" t="s">
        <v>115</v>
      </c>
      <c r="K161" s="95"/>
      <c r="N161" s="34" t="s">
        <v>0</v>
      </c>
      <c r="O161" s="77"/>
      <c r="P161" s="78"/>
      <c r="Q161" s="77"/>
      <c r="R161" s="78"/>
      <c r="S161" s="94" t="s">
        <v>118</v>
      </c>
      <c r="T161" s="95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35">SUM(B164:B165)</f>
        <v>15760.523607257299</v>
      </c>
      <c r="C163" s="44">
        <f t="shared" si="135"/>
        <v>56179.046394000005</v>
      </c>
      <c r="D163" s="44">
        <f t="shared" si="135"/>
        <v>15188.902209467109</v>
      </c>
      <c r="E163" s="44">
        <f t="shared" si="135"/>
        <v>54077.476948164098</v>
      </c>
      <c r="F163" s="44">
        <f t="shared" si="135"/>
        <v>15635.035872328013</v>
      </c>
      <c r="G163" s="44">
        <f t="shared" si="135"/>
        <v>56216.796987143323</v>
      </c>
      <c r="H163" s="65">
        <f t="shared" ref="H163:H204" si="136">IFERROR(B163/D163*100-100,"0.00")</f>
        <v>3.7634148268721077</v>
      </c>
      <c r="I163" s="65">
        <f t="shared" ref="I163:I204" si="137">IFERROR(C163/E163*100-100,"0.00")</f>
        <v>3.886219484408187</v>
      </c>
      <c r="J163" s="65">
        <f t="shared" ref="J163:J204" si="138">IFERROR(B163/F163*100-100,"0.00")</f>
        <v>0.80260599306576808</v>
      </c>
      <c r="K163" s="65">
        <f t="shared" ref="K163:K204" si="139">IFERROR(C163/G163*100-100,"0.00")</f>
        <v>-6.7151803671691823E-2</v>
      </c>
      <c r="L163" s="44"/>
      <c r="M163" s="44"/>
      <c r="N163" s="57" t="s">
        <v>53</v>
      </c>
      <c r="O163" s="44">
        <f t="shared" ref="O163:R163" si="140">SUM(O164:O165)</f>
        <v>107296.3800929655</v>
      </c>
      <c r="P163" s="44">
        <f t="shared" si="140"/>
        <v>380756.6200725669</v>
      </c>
      <c r="Q163" s="44">
        <f t="shared" si="140"/>
        <v>88250.073929007674</v>
      </c>
      <c r="R163" s="44">
        <f t="shared" si="140"/>
        <v>317298.8324804462</v>
      </c>
      <c r="S163" s="65">
        <f t="shared" ref="S163:S176" si="141">IFERROR(O163/Q163*100-100,"0.00")</f>
        <v>21.58219853649021</v>
      </c>
      <c r="T163" s="65">
        <f t="shared" ref="T163:T176" si="142">IFERROR(P163/R163*100-100,"0.00")</f>
        <v>19.999376328001887</v>
      </c>
    </row>
    <row r="164" spans="1:20" ht="31" x14ac:dyDescent="0.35">
      <c r="A164" s="45" t="s">
        <v>54</v>
      </c>
      <c r="B164" s="50">
        <v>15760.523607257299</v>
      </c>
      <c r="C164" s="46">
        <v>56179.046394000005</v>
      </c>
      <c r="D164" s="46">
        <v>15188.902209467109</v>
      </c>
      <c r="E164" s="46">
        <v>54077.476948164098</v>
      </c>
      <c r="F164" s="46">
        <v>15635.035872328013</v>
      </c>
      <c r="G164" s="46">
        <v>56216.796987143323</v>
      </c>
      <c r="H164" s="65">
        <f t="shared" si="136"/>
        <v>3.7634148268721077</v>
      </c>
      <c r="I164" s="65">
        <f t="shared" si="137"/>
        <v>3.886219484408187</v>
      </c>
      <c r="J164" s="65">
        <f t="shared" si="138"/>
        <v>0.80260599306576808</v>
      </c>
      <c r="K164" s="65">
        <f t="shared" si="139"/>
        <v>-6.7151803671691823E-2</v>
      </c>
      <c r="N164" s="45" t="s">
        <v>54</v>
      </c>
      <c r="O164" s="50">
        <v>107296.3800929655</v>
      </c>
      <c r="P164" s="46">
        <v>380756.6200725669</v>
      </c>
      <c r="Q164" s="46">
        <v>88250.073929007674</v>
      </c>
      <c r="R164" s="46">
        <v>317298.8324804462</v>
      </c>
      <c r="S164" s="65">
        <f t="shared" si="141"/>
        <v>21.58219853649021</v>
      </c>
      <c r="T164" s="65">
        <f t="shared" si="142"/>
        <v>19.999376328001887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65" t="str">
        <f t="shared" si="136"/>
        <v>0.00</v>
      </c>
      <c r="I165" s="65" t="str">
        <f t="shared" si="137"/>
        <v>0.00</v>
      </c>
      <c r="J165" s="65" t="str">
        <f t="shared" si="138"/>
        <v>0.00</v>
      </c>
      <c r="K165" s="65" t="str">
        <f t="shared" si="139"/>
        <v>0.00</v>
      </c>
      <c r="N165" s="45" t="s">
        <v>55</v>
      </c>
      <c r="O165" s="46">
        <v>0</v>
      </c>
      <c r="P165" s="46">
        <v>0</v>
      </c>
      <c r="Q165" s="46">
        <v>0</v>
      </c>
      <c r="R165" s="46">
        <v>0</v>
      </c>
      <c r="S165" s="65" t="str">
        <f t="shared" si="141"/>
        <v>0.00</v>
      </c>
      <c r="T165" s="65" t="str">
        <f t="shared" si="142"/>
        <v>0.00</v>
      </c>
    </row>
    <row r="166" spans="1:20" ht="35.5" x14ac:dyDescent="0.4">
      <c r="A166" s="43" t="s">
        <v>56</v>
      </c>
      <c r="B166" s="44">
        <v>7270.8816161475197</v>
      </c>
      <c r="C166" s="44">
        <v>25917.362000000001</v>
      </c>
      <c r="D166" s="44">
        <v>3312.8161559695695</v>
      </c>
      <c r="E166" s="44">
        <v>11794.712800000001</v>
      </c>
      <c r="F166" s="44">
        <v>4791.1045611337822</v>
      </c>
      <c r="G166" s="44">
        <v>17226.7307</v>
      </c>
      <c r="H166" s="65">
        <f t="shared" si="136"/>
        <v>119.47736529374458</v>
      </c>
      <c r="I166" s="65">
        <f t="shared" si="137"/>
        <v>119.73711814330906</v>
      </c>
      <c r="J166" s="65">
        <f t="shared" si="138"/>
        <v>51.757940645463918</v>
      </c>
      <c r="K166" s="65">
        <f t="shared" si="139"/>
        <v>50.448523584338631</v>
      </c>
      <c r="N166" s="43" t="s">
        <v>56</v>
      </c>
      <c r="O166" s="44">
        <v>27916.386259524679</v>
      </c>
      <c r="P166" s="44">
        <v>99065.307399999991</v>
      </c>
      <c r="Q166" s="44">
        <v>49430.274622475335</v>
      </c>
      <c r="R166" s="44">
        <v>177724.13923999999</v>
      </c>
      <c r="S166" s="65">
        <f t="shared" si="141"/>
        <v>-43.523707944702693</v>
      </c>
      <c r="T166" s="65">
        <f t="shared" si="142"/>
        <v>-44.258946576626002</v>
      </c>
    </row>
    <row r="167" spans="1:20" ht="35.5" x14ac:dyDescent="0.4">
      <c r="A167" s="43" t="s">
        <v>57</v>
      </c>
      <c r="B167" s="44">
        <f t="shared" ref="B167:G167" si="143">B168+B171+B178</f>
        <v>16897.963052899253</v>
      </c>
      <c r="C167" s="44">
        <f t="shared" si="143"/>
        <v>60233.496930000001</v>
      </c>
      <c r="D167" s="44">
        <f t="shared" si="143"/>
        <v>13025.041940604962</v>
      </c>
      <c r="E167" s="44">
        <f t="shared" si="143"/>
        <v>46373.424199999987</v>
      </c>
      <c r="F167" s="44">
        <f t="shared" si="143"/>
        <v>35037.190654096674</v>
      </c>
      <c r="G167" s="44">
        <f t="shared" si="143"/>
        <v>125978.51710000001</v>
      </c>
      <c r="H167" s="65">
        <f t="shared" si="136"/>
        <v>29.734423351226525</v>
      </c>
      <c r="I167" s="65">
        <f t="shared" si="137"/>
        <v>29.887964861564001</v>
      </c>
      <c r="J167" s="65">
        <f t="shared" si="138"/>
        <v>-51.771352846968391</v>
      </c>
      <c r="K167" s="65">
        <f t="shared" si="139"/>
        <v>-52.187485361343413</v>
      </c>
      <c r="L167" s="44"/>
      <c r="M167" s="44"/>
      <c r="N167" s="43" t="s">
        <v>57</v>
      </c>
      <c r="O167" s="44">
        <f t="shared" ref="O167:R167" si="144">O168+O171+O178</f>
        <v>86619.846200894666</v>
      </c>
      <c r="P167" s="44">
        <f t="shared" si="144"/>
        <v>307382.96895088366</v>
      </c>
      <c r="Q167" s="44">
        <f t="shared" si="144"/>
        <v>85145.176505777054</v>
      </c>
      <c r="R167" s="44">
        <f t="shared" si="144"/>
        <v>306135.32537500001</v>
      </c>
      <c r="S167" s="65">
        <f t="shared" si="141"/>
        <v>1.7319474286574064</v>
      </c>
      <c r="T167" s="65">
        <f t="shared" si="142"/>
        <v>0.40754642554084342</v>
      </c>
    </row>
    <row r="168" spans="1:20" x14ac:dyDescent="0.35">
      <c r="A168" s="47" t="s">
        <v>58</v>
      </c>
      <c r="B168" s="48">
        <f t="shared" ref="B168:G168" si="145">SUM(B169:B170)</f>
        <v>948.04859840677284</v>
      </c>
      <c r="C168" s="48">
        <f t="shared" si="145"/>
        <v>3379.3589300000003</v>
      </c>
      <c r="D168" s="48">
        <f t="shared" si="145"/>
        <v>985.69364883262767</v>
      </c>
      <c r="E168" s="48">
        <f t="shared" si="145"/>
        <v>3509.3928999999998</v>
      </c>
      <c r="F168" s="48">
        <f t="shared" si="145"/>
        <v>25819.580468503769</v>
      </c>
      <c r="G168" s="48">
        <f t="shared" si="145"/>
        <v>92835.995091002231</v>
      </c>
      <c r="H168" s="65">
        <f t="shared" si="136"/>
        <v>-3.8191430441332841</v>
      </c>
      <c r="I168" s="65">
        <f t="shared" si="137"/>
        <v>-3.7053123917814759</v>
      </c>
      <c r="J168" s="65">
        <f t="shared" si="138"/>
        <v>-96.328179694618754</v>
      </c>
      <c r="K168" s="65">
        <f t="shared" si="139"/>
        <v>-96.359861359069413</v>
      </c>
      <c r="L168" s="48"/>
      <c r="M168" s="48"/>
      <c r="N168" s="47" t="s">
        <v>58</v>
      </c>
      <c r="O168" s="48">
        <f t="shared" ref="O168:R168" si="146">SUM(O169:O170)</f>
        <v>8126.0000168655497</v>
      </c>
      <c r="P168" s="48">
        <f t="shared" si="146"/>
        <v>28836.278525431793</v>
      </c>
      <c r="Q168" s="48">
        <f t="shared" si="146"/>
        <v>29073.610659841528</v>
      </c>
      <c r="R168" s="48">
        <f t="shared" si="146"/>
        <v>104532.74776607887</v>
      </c>
      <c r="S168" s="65">
        <f t="shared" si="141"/>
        <v>-72.050255085482931</v>
      </c>
      <c r="T168" s="65">
        <f t="shared" si="142"/>
        <v>-72.414119841218564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36"/>
        <v>0.00</v>
      </c>
      <c r="I169" s="65" t="str">
        <f t="shared" si="137"/>
        <v>0.00</v>
      </c>
      <c r="J169" s="65" t="str">
        <f t="shared" si="138"/>
        <v>0.00</v>
      </c>
      <c r="K169" s="65" t="str">
        <f t="shared" si="139"/>
        <v>0.00</v>
      </c>
      <c r="N169" s="49" t="s">
        <v>59</v>
      </c>
      <c r="O169" s="50">
        <v>0</v>
      </c>
      <c r="P169" s="50">
        <v>0</v>
      </c>
      <c r="Q169" s="50">
        <v>417.35319399429619</v>
      </c>
      <c r="R169" s="50">
        <v>1500.573034</v>
      </c>
      <c r="S169" s="65">
        <f t="shared" si="141"/>
        <v>-100</v>
      </c>
      <c r="T169" s="65">
        <f t="shared" si="142"/>
        <v>-100</v>
      </c>
    </row>
    <row r="170" spans="1:20" x14ac:dyDescent="0.35">
      <c r="A170" s="49" t="s">
        <v>60</v>
      </c>
      <c r="B170" s="50">
        <v>948.04859840677284</v>
      </c>
      <c r="C170" s="50">
        <v>3379.3589300000003</v>
      </c>
      <c r="D170" s="50">
        <v>985.69364883262767</v>
      </c>
      <c r="E170" s="50">
        <v>3509.3928999999998</v>
      </c>
      <c r="F170" s="50">
        <v>25819.580468503769</v>
      </c>
      <c r="G170" s="50">
        <v>92835.995091002231</v>
      </c>
      <c r="H170" s="65">
        <f t="shared" si="136"/>
        <v>-3.8191430441332841</v>
      </c>
      <c r="I170" s="65">
        <f t="shared" si="137"/>
        <v>-3.7053123917814759</v>
      </c>
      <c r="J170" s="65">
        <f t="shared" si="138"/>
        <v>-96.328179694618754</v>
      </c>
      <c r="K170" s="65">
        <f t="shared" si="139"/>
        <v>-96.359861359069413</v>
      </c>
      <c r="N170" s="49" t="s">
        <v>60</v>
      </c>
      <c r="O170" s="50">
        <v>8126.0000168655497</v>
      </c>
      <c r="P170" s="50">
        <v>28836.278525431793</v>
      </c>
      <c r="Q170" s="50">
        <v>28656.257465847233</v>
      </c>
      <c r="R170" s="50">
        <v>103032.17473207887</v>
      </c>
      <c r="S170" s="65">
        <f t="shared" si="141"/>
        <v>-71.643191625598064</v>
      </c>
      <c r="T170" s="65">
        <f t="shared" si="142"/>
        <v>-72.012355751573125</v>
      </c>
    </row>
    <row r="171" spans="1:20" x14ac:dyDescent="0.35">
      <c r="A171" s="47" t="s">
        <v>61</v>
      </c>
      <c r="B171" s="48">
        <f t="shared" ref="B171:G171" si="147">SUM(B172:B177)</f>
        <v>15806.853040806014</v>
      </c>
      <c r="C171" s="48">
        <f t="shared" si="147"/>
        <v>56344.189599999998</v>
      </c>
      <c r="D171" s="48">
        <f t="shared" si="147"/>
        <v>11866.755074372628</v>
      </c>
      <c r="E171" s="48">
        <f t="shared" si="147"/>
        <v>42249.542799999988</v>
      </c>
      <c r="F171" s="48">
        <f t="shared" si="147"/>
        <v>9099.6747984904123</v>
      </c>
      <c r="G171" s="48">
        <f t="shared" si="147"/>
        <v>32718.477589242069</v>
      </c>
      <c r="H171" s="65">
        <f t="shared" si="136"/>
        <v>33.202825386886076</v>
      </c>
      <c r="I171" s="65">
        <f t="shared" si="137"/>
        <v>33.360471772963223</v>
      </c>
      <c r="J171" s="65">
        <f t="shared" si="138"/>
        <v>73.707889466866305</v>
      </c>
      <c r="K171" s="65">
        <f t="shared" si="139"/>
        <v>72.209081080612805</v>
      </c>
      <c r="L171" s="48"/>
      <c r="M171" s="48"/>
      <c r="N171" s="47" t="s">
        <v>61</v>
      </c>
      <c r="O171" s="48">
        <f t="shared" ref="O171:R171" si="148">SUM(O172:O177)</f>
        <v>77633.058151239864</v>
      </c>
      <c r="P171" s="48">
        <f t="shared" si="148"/>
        <v>275492.06042134762</v>
      </c>
      <c r="Q171" s="48">
        <f t="shared" si="148"/>
        <v>55287.986124617863</v>
      </c>
      <c r="R171" s="48">
        <f t="shared" si="148"/>
        <v>198785.25497495427</v>
      </c>
      <c r="S171" s="65">
        <f t="shared" si="141"/>
        <v>40.415782148868146</v>
      </c>
      <c r="T171" s="65">
        <f t="shared" si="142"/>
        <v>38.587774257229455</v>
      </c>
    </row>
    <row r="172" spans="1:20" ht="31" x14ac:dyDescent="0.35">
      <c r="A172" s="49" t="s">
        <v>62</v>
      </c>
      <c r="B172" s="50">
        <v>113.277642397584</v>
      </c>
      <c r="C172" s="50">
        <v>403.78290000000004</v>
      </c>
      <c r="D172" s="50">
        <v>525.30314398227119</v>
      </c>
      <c r="E172" s="50">
        <v>1870.2516000000001</v>
      </c>
      <c r="F172" s="50">
        <v>192.45239242704719</v>
      </c>
      <c r="G172" s="50">
        <v>691.97519999999997</v>
      </c>
      <c r="H172" s="65">
        <f t="shared" si="136"/>
        <v>-78.43575777239073</v>
      </c>
      <c r="I172" s="65">
        <f t="shared" si="137"/>
        <v>-78.410236355365242</v>
      </c>
      <c r="J172" s="65">
        <f t="shared" si="138"/>
        <v>-41.139914672391463</v>
      </c>
      <c r="K172" s="65">
        <f t="shared" si="139"/>
        <v>-41.647778706520114</v>
      </c>
      <c r="N172" s="49" t="s">
        <v>62</v>
      </c>
      <c r="O172" s="50">
        <v>640.81793248930148</v>
      </c>
      <c r="P172" s="50">
        <v>2274.0345000000002</v>
      </c>
      <c r="Q172" s="50">
        <v>293.99637123586564</v>
      </c>
      <c r="R172" s="50">
        <v>1057.0496000000001</v>
      </c>
      <c r="S172" s="65">
        <f t="shared" si="141"/>
        <v>117.96797348059442</v>
      </c>
      <c r="T172" s="65">
        <f t="shared" si="142"/>
        <v>115.13034960705727</v>
      </c>
    </row>
    <row r="173" spans="1:20" ht="31" x14ac:dyDescent="0.35">
      <c r="A173" s="49" t="s">
        <v>63</v>
      </c>
      <c r="B173" s="50">
        <v>6539.1203715456631</v>
      </c>
      <c r="C173" s="50">
        <v>23308.968399999998</v>
      </c>
      <c r="D173" s="50">
        <v>4079.261478544925</v>
      </c>
      <c r="E173" s="50">
        <v>14523.509699999999</v>
      </c>
      <c r="F173" s="50">
        <v>4775.8291618623271</v>
      </c>
      <c r="G173" s="50">
        <v>17171.807000000001</v>
      </c>
      <c r="H173" s="65">
        <f t="shared" si="136"/>
        <v>60.301574339828079</v>
      </c>
      <c r="I173" s="65">
        <f t="shared" si="137"/>
        <v>60.491292266634417</v>
      </c>
      <c r="J173" s="65">
        <f t="shared" si="138"/>
        <v>36.921153372993416</v>
      </c>
      <c r="K173" s="65">
        <f t="shared" si="139"/>
        <v>35.739752956692314</v>
      </c>
      <c r="N173" s="49" t="s">
        <v>63</v>
      </c>
      <c r="O173" s="50">
        <v>27752.252820782454</v>
      </c>
      <c r="P173" s="50">
        <v>98482.856311508178</v>
      </c>
      <c r="Q173" s="50">
        <v>30054.972958162667</v>
      </c>
      <c r="R173" s="50">
        <v>108061.18799999999</v>
      </c>
      <c r="S173" s="65">
        <f t="shared" si="141"/>
        <v>-7.6616942580040188</v>
      </c>
      <c r="T173" s="65">
        <f t="shared" si="142"/>
        <v>-8.8638038002060568</v>
      </c>
    </row>
    <row r="174" spans="1:20" ht="31" x14ac:dyDescent="0.35">
      <c r="A174" s="49" t="s">
        <v>64</v>
      </c>
      <c r="B174" s="50">
        <v>4.0119040525759999</v>
      </c>
      <c r="C174" s="50">
        <v>14.300600000000001</v>
      </c>
      <c r="D174" s="50">
        <v>4.0877130308352001</v>
      </c>
      <c r="E174" s="50">
        <v>14.553600000000001</v>
      </c>
      <c r="F174" s="50">
        <v>0</v>
      </c>
      <c r="G174" s="50">
        <v>0</v>
      </c>
      <c r="H174" s="65">
        <f t="shared" si="136"/>
        <v>-1.8545572472270777</v>
      </c>
      <c r="I174" s="65">
        <f t="shared" si="137"/>
        <v>-1.7384014951627051</v>
      </c>
      <c r="J174" s="65" t="str">
        <f t="shared" si="138"/>
        <v>0.00</v>
      </c>
      <c r="K174" s="65" t="str">
        <f t="shared" si="139"/>
        <v>0.00</v>
      </c>
      <c r="N174" s="49" t="s">
        <v>64</v>
      </c>
      <c r="O174" s="50">
        <v>30.976201532217129</v>
      </c>
      <c r="P174" s="50">
        <v>109.9235015</v>
      </c>
      <c r="Q174" s="50">
        <v>71.201078015999997</v>
      </c>
      <c r="R174" s="50">
        <v>256</v>
      </c>
      <c r="S174" s="65">
        <f t="shared" si="141"/>
        <v>-56.4947576703034</v>
      </c>
      <c r="T174" s="65">
        <f t="shared" si="142"/>
        <v>-57.061132226562499</v>
      </c>
    </row>
    <row r="175" spans="1:20" ht="31" x14ac:dyDescent="0.35">
      <c r="A175" s="49" t="s">
        <v>65</v>
      </c>
      <c r="B175" s="50">
        <v>6354.046995259936</v>
      </c>
      <c r="C175" s="50">
        <v>22649.266600000003</v>
      </c>
      <c r="D175" s="50">
        <v>4858.2934216261565</v>
      </c>
      <c r="E175" s="50">
        <v>17297.1191</v>
      </c>
      <c r="F175" s="50">
        <v>3407.7261537737468</v>
      </c>
      <c r="G175" s="50">
        <v>12252.7029</v>
      </c>
      <c r="H175" s="65">
        <f t="shared" si="136"/>
        <v>30.787633512945035</v>
      </c>
      <c r="I175" s="65">
        <f t="shared" si="137"/>
        <v>30.942421504168294</v>
      </c>
      <c r="J175" s="65">
        <f t="shared" si="138"/>
        <v>86.460023738216364</v>
      </c>
      <c r="K175" s="65">
        <f t="shared" si="139"/>
        <v>84.851185773875272</v>
      </c>
      <c r="N175" s="49" t="s">
        <v>65</v>
      </c>
      <c r="O175" s="50">
        <v>33249.231543573995</v>
      </c>
      <c r="P175" s="50">
        <v>117989.67506240605</v>
      </c>
      <c r="Q175" s="50">
        <v>21196.052699855944</v>
      </c>
      <c r="R175" s="50">
        <v>76209.372700000007</v>
      </c>
      <c r="S175" s="65">
        <f t="shared" si="141"/>
        <v>56.86520511340288</v>
      </c>
      <c r="T175" s="65">
        <f t="shared" si="142"/>
        <v>54.823049819443071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36"/>
        <v>0.00</v>
      </c>
      <c r="I176" s="65" t="str">
        <f t="shared" si="137"/>
        <v>0.00</v>
      </c>
      <c r="J176" s="65" t="str">
        <f t="shared" si="138"/>
        <v>0.00</v>
      </c>
      <c r="K176" s="65" t="str">
        <f t="shared" si="139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41"/>
        <v>0.00</v>
      </c>
      <c r="T176" s="65" t="str">
        <f t="shared" si="142"/>
        <v>0.00</v>
      </c>
    </row>
    <row r="177" spans="1:20" x14ac:dyDescent="0.35">
      <c r="A177" s="49" t="s">
        <v>105</v>
      </c>
      <c r="B177" s="50">
        <v>2796.3961275502561</v>
      </c>
      <c r="C177" s="50">
        <v>9967.8711000000003</v>
      </c>
      <c r="D177" s="50">
        <v>2399.8093171884398</v>
      </c>
      <c r="E177" s="50">
        <v>8544.1087999999945</v>
      </c>
      <c r="F177" s="50">
        <v>723.66709042729246</v>
      </c>
      <c r="G177" s="50">
        <v>2601.9924892420677</v>
      </c>
      <c r="H177" s="65">
        <f t="shared" si="136"/>
        <v>16.525763423005955</v>
      </c>
      <c r="I177" s="65">
        <f t="shared" si="137"/>
        <v>16.663672400800976</v>
      </c>
      <c r="J177" s="65">
        <f t="shared" si="138"/>
        <v>286.42024275266016</v>
      </c>
      <c r="K177" s="65">
        <f t="shared" si="139"/>
        <v>283.08608273129698</v>
      </c>
      <c r="N177" s="49" t="s">
        <v>105</v>
      </c>
      <c r="O177" s="50">
        <v>15959.779652861891</v>
      </c>
      <c r="P177" s="50">
        <v>56635.571045933379</v>
      </c>
      <c r="Q177" s="50">
        <v>3671.7630173473849</v>
      </c>
      <c r="R177" s="50">
        <v>13201.644674954277</v>
      </c>
      <c r="S177" s="65">
        <f t="shared" ref="S177" si="149">IFERROR(O177/Q177*100-100,"0.00")</f>
        <v>334.6625742854128</v>
      </c>
      <c r="T177" s="65">
        <f t="shared" ref="T177" si="150">IFERROR(P177/R177*100-100,"0.00")</f>
        <v>329.00390398614883</v>
      </c>
    </row>
    <row r="178" spans="1:20" x14ac:dyDescent="0.35">
      <c r="A178" s="47" t="s">
        <v>66</v>
      </c>
      <c r="B178" s="48">
        <f t="shared" ref="B178:G178" si="151">SUM(B179:B180)</f>
        <v>143.06141368646396</v>
      </c>
      <c r="C178" s="48">
        <f t="shared" si="151"/>
        <v>509.94839999999988</v>
      </c>
      <c r="D178" s="48">
        <f t="shared" si="151"/>
        <v>172.59321739970702</v>
      </c>
      <c r="E178" s="48">
        <f t="shared" si="151"/>
        <v>614.48850000000004</v>
      </c>
      <c r="F178" s="48">
        <f t="shared" si="151"/>
        <v>117.93538710249248</v>
      </c>
      <c r="G178" s="48">
        <f t="shared" si="151"/>
        <v>424.04441975570597</v>
      </c>
      <c r="H178" s="65">
        <f t="shared" si="136"/>
        <v>-17.110639779575237</v>
      </c>
      <c r="I178" s="65">
        <f t="shared" si="137"/>
        <v>-17.012539697650993</v>
      </c>
      <c r="J178" s="65">
        <f t="shared" si="138"/>
        <v>21.304908731198353</v>
      </c>
      <c r="K178" s="65">
        <f t="shared" si="139"/>
        <v>20.258250372398152</v>
      </c>
      <c r="L178" s="48"/>
      <c r="M178" s="48"/>
      <c r="N178" s="47" t="s">
        <v>66</v>
      </c>
      <c r="O178" s="48">
        <f t="shared" ref="O178:R178" si="152">SUM(O179:O180)</f>
        <v>860.78803278924204</v>
      </c>
      <c r="P178" s="48">
        <f t="shared" si="152"/>
        <v>3054.6300041042437</v>
      </c>
      <c r="Q178" s="48">
        <f t="shared" si="152"/>
        <v>783.57972131764836</v>
      </c>
      <c r="R178" s="48">
        <f t="shared" si="152"/>
        <v>2817.3226339668736</v>
      </c>
      <c r="S178" s="65">
        <f t="shared" ref="S178:S193" si="153">IFERROR(O178/Q178*100-100,"0.00")</f>
        <v>9.8532809580322009</v>
      </c>
      <c r="T178" s="65">
        <f t="shared" ref="T178:T193" si="154">IFERROR(P178/R178*100-100,"0.00")</f>
        <v>8.423152083339275</v>
      </c>
    </row>
    <row r="179" spans="1:20" x14ac:dyDescent="0.35">
      <c r="A179" s="49" t="s">
        <v>67</v>
      </c>
      <c r="B179" s="46">
        <v>129.13320026667199</v>
      </c>
      <c r="C179" s="46">
        <v>460.30070000000001</v>
      </c>
      <c r="D179" s="46">
        <v>165.75918452547219</v>
      </c>
      <c r="E179" s="46">
        <v>590.15710000000001</v>
      </c>
      <c r="F179" s="46">
        <v>107.86867608145292</v>
      </c>
      <c r="G179" s="46">
        <v>387.84890000000001</v>
      </c>
      <c r="H179" s="65">
        <f t="shared" si="136"/>
        <v>-22.095900365129921</v>
      </c>
      <c r="I179" s="65">
        <f t="shared" si="137"/>
        <v>-22.003700370630128</v>
      </c>
      <c r="J179" s="65">
        <f t="shared" si="138"/>
        <v>19.713344928014109</v>
      </c>
      <c r="K179" s="65">
        <f t="shared" si="139"/>
        <v>18.680419101356222</v>
      </c>
      <c r="N179" s="49" t="s">
        <v>67</v>
      </c>
      <c r="O179" s="46">
        <v>786.71953453525362</v>
      </c>
      <c r="P179" s="46">
        <v>2791.7872966000004</v>
      </c>
      <c r="Q179" s="46">
        <v>738.29432435455317</v>
      </c>
      <c r="R179" s="46">
        <v>2654.5011999999997</v>
      </c>
      <c r="S179" s="65">
        <f t="shared" si="153"/>
        <v>6.5590657524064966</v>
      </c>
      <c r="T179" s="65">
        <f t="shared" si="154"/>
        <v>5.1718227364146969</v>
      </c>
    </row>
    <row r="180" spans="1:20" x14ac:dyDescent="0.35">
      <c r="A180" s="49" t="s">
        <v>68</v>
      </c>
      <c r="B180" s="46">
        <v>13.928213419791964</v>
      </c>
      <c r="C180" s="46">
        <v>49.647699999999872</v>
      </c>
      <c r="D180" s="46">
        <v>6.8340328742348087</v>
      </c>
      <c r="E180" s="46">
        <v>24.331400000000031</v>
      </c>
      <c r="F180" s="46">
        <v>10.066711021039573</v>
      </c>
      <c r="G180" s="46">
        <v>36.195519755705959</v>
      </c>
      <c r="H180" s="65">
        <f t="shared" si="136"/>
        <v>103.80664939882186</v>
      </c>
      <c r="I180" s="65">
        <f t="shared" si="137"/>
        <v>104.04785585703991</v>
      </c>
      <c r="J180" s="65">
        <f t="shared" si="138"/>
        <v>38.359126339097202</v>
      </c>
      <c r="K180" s="65">
        <f t="shared" si="139"/>
        <v>37.165318622543822</v>
      </c>
      <c r="N180" s="49" t="s">
        <v>68</v>
      </c>
      <c r="O180" s="46">
        <v>74.068498253988395</v>
      </c>
      <c r="P180" s="46">
        <v>262.84270750424332</v>
      </c>
      <c r="Q180" s="46">
        <v>45.285396963095252</v>
      </c>
      <c r="R180" s="46">
        <v>162.82143396687394</v>
      </c>
      <c r="S180" s="65">
        <f t="shared" si="153"/>
        <v>63.559344117816977</v>
      </c>
      <c r="T180" s="65">
        <f t="shared" si="154"/>
        <v>61.430040935346824</v>
      </c>
    </row>
    <row r="181" spans="1:20" ht="18" x14ac:dyDescent="0.4">
      <c r="A181" s="43" t="s">
        <v>69</v>
      </c>
      <c r="B181" s="44">
        <f t="shared" ref="B181:G181" si="155">B182+B183+B189</f>
        <v>51732.333736809174</v>
      </c>
      <c r="C181" s="44">
        <f t="shared" si="155"/>
        <v>184402.06997512653</v>
      </c>
      <c r="D181" s="44">
        <f t="shared" si="155"/>
        <v>28644.448344758432</v>
      </c>
      <c r="E181" s="44">
        <f t="shared" si="155"/>
        <v>101983.63737512651</v>
      </c>
      <c r="F181" s="44">
        <f t="shared" si="155"/>
        <v>32545.837486342498</v>
      </c>
      <c r="G181" s="44">
        <f t="shared" si="155"/>
        <v>117020.69337650003</v>
      </c>
      <c r="H181" s="65">
        <f t="shared" si="136"/>
        <v>80.601605987205289</v>
      </c>
      <c r="I181" s="65">
        <f t="shared" si="137"/>
        <v>80.815349129821925</v>
      </c>
      <c r="J181" s="65">
        <f t="shared" si="138"/>
        <v>58.952227788017666</v>
      </c>
      <c r="K181" s="65">
        <f t="shared" si="139"/>
        <v>57.580736068478956</v>
      </c>
      <c r="L181" s="44"/>
      <c r="M181" s="44"/>
      <c r="N181" s="43" t="s">
        <v>69</v>
      </c>
      <c r="O181" s="44">
        <f t="shared" ref="O181:R181" si="156">O182+O183+O189</f>
        <v>182612.13214022288</v>
      </c>
      <c r="P181" s="44">
        <f t="shared" si="156"/>
        <v>648025.38685566303</v>
      </c>
      <c r="Q181" s="44">
        <f t="shared" si="156"/>
        <v>182576.9918149109</v>
      </c>
      <c r="R181" s="44">
        <f t="shared" si="156"/>
        <v>656446.66073895746</v>
      </c>
      <c r="S181" s="65">
        <f t="shared" si="153"/>
        <v>1.9246853046865908E-2</v>
      </c>
      <c r="T181" s="65">
        <f t="shared" si="154"/>
        <v>-1.2828572962523168</v>
      </c>
    </row>
    <row r="182" spans="1:20" ht="31" x14ac:dyDescent="0.35">
      <c r="A182" s="47" t="s">
        <v>70</v>
      </c>
      <c r="B182" s="48">
        <v>155.993229778624</v>
      </c>
      <c r="C182" s="48">
        <v>556.0444</v>
      </c>
      <c r="D182" s="48">
        <v>234.82601932306139</v>
      </c>
      <c r="E182" s="48">
        <v>836.05770000000007</v>
      </c>
      <c r="F182" s="48">
        <v>130.6160503227153</v>
      </c>
      <c r="G182" s="48">
        <v>469.63857609373412</v>
      </c>
      <c r="H182" s="65">
        <f t="shared" si="136"/>
        <v>-33.570721750379519</v>
      </c>
      <c r="I182" s="65">
        <f t="shared" si="137"/>
        <v>-33.49210227954363</v>
      </c>
      <c r="J182" s="65">
        <f t="shared" si="138"/>
        <v>19.428836956261406</v>
      </c>
      <c r="K182" s="65">
        <f t="shared" si="139"/>
        <v>18.398365957276113</v>
      </c>
      <c r="N182" s="47" t="s">
        <v>70</v>
      </c>
      <c r="O182" s="48">
        <v>1045.9117612212638</v>
      </c>
      <c r="P182" s="48">
        <v>3711.5681512433712</v>
      </c>
      <c r="Q182" s="48">
        <v>564.76101983283036</v>
      </c>
      <c r="R182" s="48">
        <v>2030.57067541471</v>
      </c>
      <c r="S182" s="65">
        <f t="shared" si="153"/>
        <v>85.195458696999708</v>
      </c>
      <c r="T182" s="65">
        <f t="shared" si="154"/>
        <v>82.784484981560468</v>
      </c>
    </row>
    <row r="183" spans="1:20" ht="31" x14ac:dyDescent="0.35">
      <c r="A183" s="47" t="s">
        <v>71</v>
      </c>
      <c r="B183" s="48">
        <f t="shared" ref="B183:G183" si="157">B184+B188</f>
        <v>26882.046792411635</v>
      </c>
      <c r="C183" s="48">
        <f t="shared" si="157"/>
        <v>95822.181518205514</v>
      </c>
      <c r="D183" s="48">
        <f t="shared" si="157"/>
        <v>6577.1401022816399</v>
      </c>
      <c r="E183" s="48">
        <f t="shared" si="157"/>
        <v>23416.7774182055</v>
      </c>
      <c r="F183" s="48">
        <f t="shared" si="157"/>
        <v>6787.516546268298</v>
      </c>
      <c r="G183" s="48">
        <f t="shared" si="157"/>
        <v>24404.96093800302</v>
      </c>
      <c r="H183" s="65">
        <f t="shared" si="136"/>
        <v>308.71938828072291</v>
      </c>
      <c r="I183" s="65">
        <f t="shared" si="137"/>
        <v>309.20311026105594</v>
      </c>
      <c r="J183" s="65">
        <f t="shared" si="138"/>
        <v>296.05128929212094</v>
      </c>
      <c r="K183" s="65">
        <f t="shared" si="139"/>
        <v>292.63402945666155</v>
      </c>
      <c r="L183" s="48"/>
      <c r="M183" s="48"/>
      <c r="N183" s="47" t="s">
        <v>71</v>
      </c>
      <c r="O183" s="48">
        <f t="shared" ref="O183:R183" si="158">O184+O188</f>
        <v>60768.666423912044</v>
      </c>
      <c r="P183" s="48">
        <f t="shared" si="158"/>
        <v>215646.3434632032</v>
      </c>
      <c r="Q183" s="48">
        <f t="shared" si="158"/>
        <v>28986.920979568</v>
      </c>
      <c r="R183" s="48">
        <f t="shared" si="158"/>
        <v>104221.05925280895</v>
      </c>
      <c r="S183" s="65">
        <f t="shared" si="153"/>
        <v>109.64167414243832</v>
      </c>
      <c r="T183" s="65">
        <f t="shared" si="154"/>
        <v>106.91244649520405</v>
      </c>
    </row>
    <row r="184" spans="1:20" ht="46.5" x14ac:dyDescent="0.35">
      <c r="A184" s="51" t="s">
        <v>72</v>
      </c>
      <c r="B184" s="52">
        <f t="shared" ref="B184:G184" si="159">SUM(B185:B187)</f>
        <v>22928.913316546837</v>
      </c>
      <c r="C184" s="52">
        <f t="shared" si="159"/>
        <v>81731.071700000015</v>
      </c>
      <c r="D184" s="52">
        <f t="shared" si="159"/>
        <v>2807.9295847869844</v>
      </c>
      <c r="E184" s="52">
        <f t="shared" si="159"/>
        <v>9997.1509000000024</v>
      </c>
      <c r="F184" s="52">
        <f t="shared" si="159"/>
        <v>2841.7297261327603</v>
      </c>
      <c r="G184" s="52">
        <f t="shared" si="159"/>
        <v>10217.625620487241</v>
      </c>
      <c r="H184" s="65">
        <f t="shared" si="136"/>
        <v>716.57721905751691</v>
      </c>
      <c r="I184" s="65">
        <f t="shared" si="137"/>
        <v>717.54364335942944</v>
      </c>
      <c r="J184" s="65">
        <f t="shared" si="138"/>
        <v>706.86467490876521</v>
      </c>
      <c r="K184" s="65">
        <f t="shared" si="139"/>
        <v>699.90278305090771</v>
      </c>
      <c r="L184" s="52"/>
      <c r="M184" s="52"/>
      <c r="N184" s="51" t="s">
        <v>72</v>
      </c>
      <c r="O184" s="52">
        <f t="shared" ref="O184:R184" si="160">SUM(O185:O187)</f>
        <v>36561.399348549763</v>
      </c>
      <c r="P184" s="52">
        <f t="shared" si="160"/>
        <v>129743.37837879994</v>
      </c>
      <c r="Q184" s="52">
        <f t="shared" si="160"/>
        <v>13892.63003965915</v>
      </c>
      <c r="R184" s="52">
        <f t="shared" si="160"/>
        <v>49950.273075269142</v>
      </c>
      <c r="S184" s="65">
        <f t="shared" si="153"/>
        <v>163.17118676721617</v>
      </c>
      <c r="T184" s="65">
        <f t="shared" si="154"/>
        <v>159.7450832416713</v>
      </c>
    </row>
    <row r="185" spans="1:20" x14ac:dyDescent="0.35">
      <c r="A185" s="58" t="s">
        <v>73</v>
      </c>
      <c r="B185" s="69">
        <v>666.61525725087984</v>
      </c>
      <c r="C185" s="70">
        <v>2376.1779999999999</v>
      </c>
      <c r="D185" s="69">
        <v>246.96821450951782</v>
      </c>
      <c r="E185" s="70">
        <v>879.28790000000015</v>
      </c>
      <c r="F185" s="69">
        <v>416.77215807924574</v>
      </c>
      <c r="G185" s="70">
        <v>1498.531630624648</v>
      </c>
      <c r="H185" s="65">
        <f t="shared" si="136"/>
        <v>169.91945444266452</v>
      </c>
      <c r="I185" s="65">
        <f t="shared" si="137"/>
        <v>170.23890582367841</v>
      </c>
      <c r="J185" s="65">
        <f t="shared" si="138"/>
        <v>59.947166414155845</v>
      </c>
      <c r="K185" s="65">
        <f t="shared" si="139"/>
        <v>58.567090039301576</v>
      </c>
      <c r="N185" s="58" t="s">
        <v>73</v>
      </c>
      <c r="O185" s="69">
        <v>1856.3467369230211</v>
      </c>
      <c r="P185" s="70">
        <v>6587.5130980293707</v>
      </c>
      <c r="Q185" s="69">
        <v>4840.6533218349396</v>
      </c>
      <c r="R185" s="70">
        <v>17404.332700008774</v>
      </c>
      <c r="S185" s="65">
        <f t="shared" si="153"/>
        <v>-61.650905084453797</v>
      </c>
      <c r="T185" s="65">
        <f t="shared" si="154"/>
        <v>-62.150154150833657</v>
      </c>
    </row>
    <row r="186" spans="1:20" ht="46.5" x14ac:dyDescent="0.35">
      <c r="A186" s="58" t="s">
        <v>74</v>
      </c>
      <c r="B186" s="69">
        <v>14.833967963248</v>
      </c>
      <c r="C186" s="70">
        <v>52.876300000000001</v>
      </c>
      <c r="D186" s="69">
        <v>19.9032774250804</v>
      </c>
      <c r="E186" s="70">
        <v>70.862200000000001</v>
      </c>
      <c r="F186" s="69">
        <v>1.0162581855647481</v>
      </c>
      <c r="G186" s="70">
        <v>3.6540229629744658</v>
      </c>
      <c r="H186" s="65">
        <f t="shared" si="136"/>
        <v>-25.469722164674707</v>
      </c>
      <c r="I186" s="65">
        <f t="shared" si="137"/>
        <v>-25.381515109607093</v>
      </c>
      <c r="J186" s="65">
        <f t="shared" si="138"/>
        <v>1359.6652872227119</v>
      </c>
      <c r="K186" s="65">
        <f t="shared" si="139"/>
        <v>1347.0708185412543</v>
      </c>
      <c r="N186" s="58" t="s">
        <v>74</v>
      </c>
      <c r="O186" s="69">
        <v>134.13637118252518</v>
      </c>
      <c r="P186" s="70">
        <v>476.0021845658332</v>
      </c>
      <c r="Q186" s="69">
        <v>38.545761029032199</v>
      </c>
      <c r="R186" s="70">
        <v>138.58940199212731</v>
      </c>
      <c r="S186" s="65">
        <f t="shared" si="153"/>
        <v>247.99253562926231</v>
      </c>
      <c r="T186" s="65">
        <f t="shared" si="154"/>
        <v>243.46218233402357</v>
      </c>
    </row>
    <row r="187" spans="1:20" ht="46.5" x14ac:dyDescent="0.35">
      <c r="A187" s="58" t="s">
        <v>75</v>
      </c>
      <c r="B187" s="46">
        <v>22247.464091332709</v>
      </c>
      <c r="C187" s="46">
        <v>79302.017400000012</v>
      </c>
      <c r="D187" s="46">
        <v>2541.0580928523859</v>
      </c>
      <c r="E187" s="46">
        <v>9047.0008000000016</v>
      </c>
      <c r="F187" s="46">
        <v>2423.9413098679497</v>
      </c>
      <c r="G187" s="46">
        <v>8715.4399668996175</v>
      </c>
      <c r="H187" s="65">
        <f t="shared" si="136"/>
        <v>775.51969606328475</v>
      </c>
      <c r="I187" s="65">
        <f t="shared" si="137"/>
        <v>776.55587915942272</v>
      </c>
      <c r="J187" s="65">
        <f t="shared" si="138"/>
        <v>817.82189613100388</v>
      </c>
      <c r="K187" s="65">
        <f t="shared" si="139"/>
        <v>809.90262914071195</v>
      </c>
      <c r="N187" s="58" t="s">
        <v>75</v>
      </c>
      <c r="O187" s="46">
        <v>34570.916240444218</v>
      </c>
      <c r="P187" s="46">
        <v>122679.86309620473</v>
      </c>
      <c r="Q187" s="46">
        <v>9013.4309567951786</v>
      </c>
      <c r="R187" s="46">
        <v>32407.350973268243</v>
      </c>
      <c r="S187" s="65">
        <f t="shared" si="153"/>
        <v>283.54891057751303</v>
      </c>
      <c r="T187" s="65">
        <f t="shared" si="154"/>
        <v>278.55566534086449</v>
      </c>
    </row>
    <row r="188" spans="1:20" ht="46.5" x14ac:dyDescent="0.35">
      <c r="A188" s="51" t="s">
        <v>76</v>
      </c>
      <c r="B188" s="52">
        <v>3953.1334758647959</v>
      </c>
      <c r="C188" s="52">
        <v>14091.109818205499</v>
      </c>
      <c r="D188" s="52">
        <v>3769.2105174946555</v>
      </c>
      <c r="E188" s="52">
        <v>13419.626518205499</v>
      </c>
      <c r="F188" s="52">
        <v>3945.7868201355382</v>
      </c>
      <c r="G188" s="52">
        <v>14187.335317515779</v>
      </c>
      <c r="H188" s="65">
        <f t="shared" si="136"/>
        <v>4.8796149091824077</v>
      </c>
      <c r="I188" s="65">
        <f t="shared" si="137"/>
        <v>5.0037405965735644</v>
      </c>
      <c r="J188" s="65">
        <f t="shared" si="138"/>
        <v>0.18618987958922162</v>
      </c>
      <c r="K188" s="65">
        <f t="shared" si="139"/>
        <v>-0.67824927766018561</v>
      </c>
      <c r="N188" s="51" t="s">
        <v>76</v>
      </c>
      <c r="O188" s="52">
        <v>24207.267075362284</v>
      </c>
      <c r="P188" s="52">
        <v>85902.965084403259</v>
      </c>
      <c r="Q188" s="52">
        <v>15094.290939908851</v>
      </c>
      <c r="R188" s="52">
        <v>54270.786177539805</v>
      </c>
      <c r="S188" s="65">
        <f t="shared" si="153"/>
        <v>60.373661616386357</v>
      </c>
      <c r="T188" s="65">
        <f t="shared" si="154"/>
        <v>58.285831355718528</v>
      </c>
    </row>
    <row r="189" spans="1:20" ht="31" x14ac:dyDescent="0.35">
      <c r="A189" s="47" t="s">
        <v>95</v>
      </c>
      <c r="B189" s="48">
        <v>24694.293714618918</v>
      </c>
      <c r="C189" s="48">
        <v>88023.844056921022</v>
      </c>
      <c r="D189" s="48">
        <v>21832.482223153729</v>
      </c>
      <c r="E189" s="48">
        <v>77730.802256921001</v>
      </c>
      <c r="F189" s="48">
        <v>25627.704889751483</v>
      </c>
      <c r="G189" s="48">
        <v>92146.093862403271</v>
      </c>
      <c r="H189" s="65">
        <f t="shared" si="136"/>
        <v>13.108044528396263</v>
      </c>
      <c r="I189" s="65">
        <f t="shared" si="137"/>
        <v>13.241908614269505</v>
      </c>
      <c r="J189" s="65">
        <f t="shared" si="138"/>
        <v>-3.6421957375739709</v>
      </c>
      <c r="K189" s="65">
        <f t="shared" si="139"/>
        <v>-4.4736023337438269</v>
      </c>
      <c r="N189" s="47" t="s">
        <v>95</v>
      </c>
      <c r="O189" s="48">
        <v>120797.55395508956</v>
      </c>
      <c r="P189" s="48">
        <v>428667.47524121648</v>
      </c>
      <c r="Q189" s="48">
        <v>153025.30981551006</v>
      </c>
      <c r="R189" s="48">
        <v>550195.03081073379</v>
      </c>
      <c r="S189" s="65">
        <f t="shared" si="153"/>
        <v>-21.06040882993463</v>
      </c>
      <c r="T189" s="65">
        <f t="shared" si="154"/>
        <v>-22.088086726345338</v>
      </c>
    </row>
    <row r="190" spans="1:20" ht="46.5" x14ac:dyDescent="0.35">
      <c r="A190" s="49" t="s">
        <v>77</v>
      </c>
      <c r="B190" s="46">
        <v>4879.3868111222746</v>
      </c>
      <c r="C190" s="46">
        <v>17392.778620000001</v>
      </c>
      <c r="D190" s="46">
        <v>5256.9295467383172</v>
      </c>
      <c r="E190" s="46">
        <v>18716.394539999998</v>
      </c>
      <c r="F190" s="46">
        <v>3401.8064015377827</v>
      </c>
      <c r="G190" s="46">
        <v>12231.418042556699</v>
      </c>
      <c r="H190" s="65">
        <f t="shared" si="136"/>
        <v>-7.1818108319578045</v>
      </c>
      <c r="I190" s="65">
        <f t="shared" si="137"/>
        <v>-7.0719599181947785</v>
      </c>
      <c r="J190" s="65">
        <f t="shared" si="138"/>
        <v>43.435170470505113</v>
      </c>
      <c r="K190" s="65">
        <f t="shared" si="139"/>
        <v>42.19756498784858</v>
      </c>
      <c r="N190" s="49" t="s">
        <v>77</v>
      </c>
      <c r="O190" s="46">
        <v>27691.171728657591</v>
      </c>
      <c r="P190" s="46">
        <v>98266.10128055884</v>
      </c>
      <c r="Q190" s="46">
        <v>27630.895287267493</v>
      </c>
      <c r="R190" s="46">
        <v>99345.535076743487</v>
      </c>
      <c r="S190" s="65">
        <f t="shared" si="153"/>
        <v>0.21814870912950823</v>
      </c>
      <c r="T190" s="65">
        <f t="shared" si="154"/>
        <v>-1.0865448511106166</v>
      </c>
    </row>
    <row r="191" spans="1:20" ht="46.5" x14ac:dyDescent="0.35">
      <c r="A191" s="49" t="s">
        <v>96</v>
      </c>
      <c r="B191" s="46">
        <v>4.5582295180800001</v>
      </c>
      <c r="C191" s="46">
        <v>16.248000000000001</v>
      </c>
      <c r="D191" s="46">
        <v>119.91843879191801</v>
      </c>
      <c r="E191" s="46">
        <v>426.94900000000001</v>
      </c>
      <c r="F191" s="46">
        <v>3616.3177347355659</v>
      </c>
      <c r="G191" s="46">
        <v>13002.707610952531</v>
      </c>
      <c r="H191" s="65">
        <f t="shared" si="136"/>
        <v>-96.198891876845209</v>
      </c>
      <c r="I191" s="65">
        <f t="shared" si="137"/>
        <v>-96.194393241347328</v>
      </c>
      <c r="J191" s="65">
        <f t="shared" si="138"/>
        <v>-99.873953843316997</v>
      </c>
      <c r="K191" s="65">
        <f t="shared" si="139"/>
        <v>-99.875041410711148</v>
      </c>
      <c r="N191" s="49" t="s">
        <v>96</v>
      </c>
      <c r="O191" s="46">
        <v>373.07144802825871</v>
      </c>
      <c r="P191" s="46">
        <v>1323.8976326483828</v>
      </c>
      <c r="Q191" s="46">
        <v>9651.0843307642372</v>
      </c>
      <c r="R191" s="46">
        <v>34700.00254940585</v>
      </c>
      <c r="S191" s="65">
        <f t="shared" si="153"/>
        <v>-96.134408992375711</v>
      </c>
      <c r="T191" s="65">
        <f t="shared" si="154"/>
        <v>-96.184733327430109</v>
      </c>
    </row>
    <row r="192" spans="1:20" x14ac:dyDescent="0.35">
      <c r="A192" s="49" t="s">
        <v>78</v>
      </c>
      <c r="B192" s="46">
        <v>4621.7943025176019</v>
      </c>
      <c r="C192" s="46">
        <v>16474.579335999999</v>
      </c>
      <c r="D192" s="46">
        <v>4798.4931021875409</v>
      </c>
      <c r="E192" s="46">
        <v>17084.210336</v>
      </c>
      <c r="F192" s="46">
        <v>2686.4830150904568</v>
      </c>
      <c r="G192" s="46">
        <v>9659.425888241447</v>
      </c>
      <c r="H192" s="65">
        <f t="shared" si="136"/>
        <v>-3.6823810289398011</v>
      </c>
      <c r="I192" s="65">
        <f t="shared" si="137"/>
        <v>-3.5683885178782901</v>
      </c>
      <c r="J192" s="65">
        <f t="shared" si="138"/>
        <v>72.03884322201759</v>
      </c>
      <c r="K192" s="65">
        <f t="shared" si="139"/>
        <v>70.554435911711209</v>
      </c>
      <c r="N192" s="49" t="s">
        <v>78</v>
      </c>
      <c r="O192" s="46">
        <v>23960.055710328616</v>
      </c>
      <c r="P192" s="46">
        <v>85025.700038628274</v>
      </c>
      <c r="Q192" s="46">
        <v>20409.406372247391</v>
      </c>
      <c r="R192" s="46">
        <v>73381.024232824609</v>
      </c>
      <c r="S192" s="65">
        <f t="shared" si="153"/>
        <v>17.397122058921724</v>
      </c>
      <c r="T192" s="65">
        <f t="shared" si="154"/>
        <v>15.868783418526888</v>
      </c>
    </row>
    <row r="193" spans="1:20" x14ac:dyDescent="0.35">
      <c r="A193" s="49" t="s">
        <v>97</v>
      </c>
      <c r="B193" s="46">
        <v>77.165876998559995</v>
      </c>
      <c r="C193" s="46">
        <v>275.06099999999998</v>
      </c>
      <c r="D193" s="46">
        <v>16.751039948094395</v>
      </c>
      <c r="E193" s="46">
        <v>59.639199999999995</v>
      </c>
      <c r="F193" s="46">
        <v>21.964653739432269</v>
      </c>
      <c r="G193" s="46">
        <v>78.975353190456516</v>
      </c>
      <c r="H193" s="65">
        <f t="shared" si="136"/>
        <v>360.66320203205305</v>
      </c>
      <c r="I193" s="65">
        <f t="shared" si="137"/>
        <v>361.20839984439766</v>
      </c>
      <c r="J193" s="65">
        <f t="shared" si="138"/>
        <v>251.31843148534216</v>
      </c>
      <c r="K193" s="65">
        <f t="shared" si="139"/>
        <v>248.28714135239693</v>
      </c>
      <c r="N193" s="49" t="s">
        <v>97</v>
      </c>
      <c r="O193" s="46">
        <v>757.22880114302086</v>
      </c>
      <c r="P193" s="46">
        <v>2687.1351922125209</v>
      </c>
      <c r="Q193" s="46">
        <v>1347.5908832291802</v>
      </c>
      <c r="R193" s="46">
        <v>4845.1972318333019</v>
      </c>
      <c r="S193" s="65">
        <f t="shared" si="153"/>
        <v>-43.808702584236649</v>
      </c>
      <c r="T193" s="65">
        <f t="shared" si="154"/>
        <v>-44.540231003232535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36"/>
        <v>0.00</v>
      </c>
      <c r="I194" s="65" t="str">
        <f t="shared" si="137"/>
        <v>0.00</v>
      </c>
      <c r="J194" s="65" t="str">
        <f t="shared" si="138"/>
        <v>0.00</v>
      </c>
      <c r="K194" s="65" t="str">
        <f t="shared" si="139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61">IFERROR(P194/R194*100-100,"0.00")</f>
        <v>0.00</v>
      </c>
    </row>
    <row r="195" spans="1:20" ht="31" x14ac:dyDescent="0.35">
      <c r="A195" s="49" t="s">
        <v>107</v>
      </c>
      <c r="B195" s="46">
        <v>15111.388494462397</v>
      </c>
      <c r="C195" s="46">
        <v>53865.177100921013</v>
      </c>
      <c r="D195" s="46">
        <v>11640.390095487859</v>
      </c>
      <c r="E195" s="46">
        <v>41443.609180921005</v>
      </c>
      <c r="F195" s="46">
        <v>15901.133084648243</v>
      </c>
      <c r="G195" s="46">
        <v>57173.566967462131</v>
      </c>
      <c r="H195" s="65">
        <f t="shared" si="136"/>
        <v>29.818574553785737</v>
      </c>
      <c r="I195" s="65">
        <f t="shared" si="137"/>
        <v>29.972215657603499</v>
      </c>
      <c r="J195" s="65">
        <f t="shared" si="138"/>
        <v>-4.9665931728368804</v>
      </c>
      <c r="K195" s="65">
        <f t="shared" si="139"/>
        <v>-5.7865724355171722</v>
      </c>
      <c r="N195" s="49" t="s">
        <v>107</v>
      </c>
      <c r="O195" s="46">
        <v>68016.026266932051</v>
      </c>
      <c r="P195" s="46">
        <v>241364.64109716841</v>
      </c>
      <c r="Q195" s="46">
        <v>93986.332942001769</v>
      </c>
      <c r="R195" s="46">
        <v>337923.2717199265</v>
      </c>
      <c r="S195" s="65">
        <f t="shared" ref="S195:S204" si="162">IFERROR(O195/Q195*100-100,"0.00")</f>
        <v>-27.632003358505102</v>
      </c>
      <c r="T195" s="65">
        <f t="shared" ref="T195:T204" si="163">IFERROR(P195/R195*100-100,"0.00")</f>
        <v>-28.574128716055597</v>
      </c>
    </row>
    <row r="196" spans="1:20" ht="35.5" x14ac:dyDescent="0.4">
      <c r="A196" s="43" t="s">
        <v>79</v>
      </c>
      <c r="B196" s="44">
        <f t="shared" ref="B196:G196" si="164">B197+B200</f>
        <v>2859.4845152842081</v>
      </c>
      <c r="C196" s="44">
        <f t="shared" si="164"/>
        <v>10192.7523</v>
      </c>
      <c r="D196" s="44">
        <f t="shared" si="164"/>
        <v>3127.3383960919796</v>
      </c>
      <c r="E196" s="44">
        <f t="shared" si="164"/>
        <v>11134.3511</v>
      </c>
      <c r="F196" s="44">
        <f t="shared" si="164"/>
        <v>183.4050536476089</v>
      </c>
      <c r="G196" s="44">
        <f t="shared" si="164"/>
        <v>659.44489999999996</v>
      </c>
      <c r="H196" s="65">
        <f t="shared" si="136"/>
        <v>-8.5649151733144748</v>
      </c>
      <c r="I196" s="65">
        <f t="shared" si="137"/>
        <v>-8.4567011722847525</v>
      </c>
      <c r="J196" s="65">
        <f t="shared" si="138"/>
        <v>1459.1089004441335</v>
      </c>
      <c r="K196" s="65">
        <f t="shared" si="139"/>
        <v>1445.656399799286</v>
      </c>
      <c r="L196" s="44"/>
      <c r="M196" s="44"/>
      <c r="N196" s="43" t="s">
        <v>79</v>
      </c>
      <c r="O196" s="44">
        <f t="shared" ref="O196:R196" si="165">O197+O200</f>
        <v>18495.580140513841</v>
      </c>
      <c r="P196" s="44">
        <f t="shared" si="165"/>
        <v>65634.223395809109</v>
      </c>
      <c r="Q196" s="44">
        <f t="shared" si="165"/>
        <v>931.53990610051483</v>
      </c>
      <c r="R196" s="44">
        <f t="shared" si="165"/>
        <v>3349.306255</v>
      </c>
      <c r="S196" s="65">
        <f t="shared" si="162"/>
        <v>1885.4844671053884</v>
      </c>
      <c r="T196" s="65">
        <f t="shared" si="163"/>
        <v>1859.6363664214728</v>
      </c>
    </row>
    <row r="197" spans="1:20" ht="31" x14ac:dyDescent="0.35">
      <c r="A197" s="47" t="s">
        <v>80</v>
      </c>
      <c r="B197" s="48">
        <f t="shared" ref="B197:G197" si="166">SUM(B198:B199)</f>
        <v>759.75384602342399</v>
      </c>
      <c r="C197" s="48">
        <f t="shared" si="166"/>
        <v>2708.1743999999999</v>
      </c>
      <c r="D197" s="48">
        <f t="shared" si="166"/>
        <v>642.17408283219095</v>
      </c>
      <c r="E197" s="48">
        <f t="shared" si="166"/>
        <v>2286.3505</v>
      </c>
      <c r="F197" s="48">
        <f t="shared" si="166"/>
        <v>0</v>
      </c>
      <c r="G197" s="48">
        <f t="shared" si="166"/>
        <v>0</v>
      </c>
      <c r="H197" s="65">
        <f t="shared" si="136"/>
        <v>18.309640070285766</v>
      </c>
      <c r="I197" s="65">
        <f t="shared" si="137"/>
        <v>18.449660277372161</v>
      </c>
      <c r="J197" s="65" t="str">
        <f t="shared" si="138"/>
        <v>0.00</v>
      </c>
      <c r="K197" s="65" t="str">
        <f t="shared" si="139"/>
        <v>0.00</v>
      </c>
      <c r="L197" s="48"/>
      <c r="M197" s="48"/>
      <c r="N197" s="47" t="s">
        <v>80</v>
      </c>
      <c r="O197" s="48">
        <f t="shared" ref="O197:R197" si="167">SUM(O198:O199)</f>
        <v>3826.803845714724</v>
      </c>
      <c r="P197" s="48">
        <f t="shared" si="167"/>
        <v>13579.963244916289</v>
      </c>
      <c r="Q197" s="48">
        <f t="shared" si="167"/>
        <v>0</v>
      </c>
      <c r="R197" s="48">
        <f t="shared" si="167"/>
        <v>0</v>
      </c>
      <c r="S197" s="65" t="str">
        <f t="shared" si="162"/>
        <v>0.00</v>
      </c>
      <c r="T197" s="65" t="str">
        <f t="shared" si="163"/>
        <v>0.00</v>
      </c>
    </row>
    <row r="198" spans="1:20" x14ac:dyDescent="0.35">
      <c r="A198" s="49" t="s">
        <v>81</v>
      </c>
      <c r="B198" s="46">
        <v>759.75384602342399</v>
      </c>
      <c r="C198" s="46">
        <v>2708.1743999999999</v>
      </c>
      <c r="D198" s="46">
        <v>642.17408283219095</v>
      </c>
      <c r="E198" s="46">
        <v>2286.3505</v>
      </c>
      <c r="F198" s="46">
        <v>0</v>
      </c>
      <c r="G198" s="46">
        <v>0</v>
      </c>
      <c r="H198" s="65">
        <f t="shared" si="136"/>
        <v>18.309640070285766</v>
      </c>
      <c r="I198" s="65">
        <f t="shared" si="137"/>
        <v>18.449660277372161</v>
      </c>
      <c r="J198" s="65" t="str">
        <f t="shared" si="138"/>
        <v>0.00</v>
      </c>
      <c r="K198" s="65" t="str">
        <f t="shared" si="139"/>
        <v>0.00</v>
      </c>
      <c r="N198" s="49" t="s">
        <v>81</v>
      </c>
      <c r="O198" s="46">
        <v>3826.803845714724</v>
      </c>
      <c r="P198" s="46">
        <v>13579.963244916289</v>
      </c>
      <c r="Q198" s="46">
        <v>0</v>
      </c>
      <c r="R198" s="46">
        <v>0</v>
      </c>
      <c r="S198" s="65" t="str">
        <f t="shared" si="162"/>
        <v>0.00</v>
      </c>
      <c r="T198" s="65" t="str">
        <f t="shared" si="163"/>
        <v>0.00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36"/>
        <v>0.00</v>
      </c>
      <c r="I199" s="65" t="str">
        <f t="shared" si="137"/>
        <v>0.00</v>
      </c>
      <c r="J199" s="65" t="str">
        <f t="shared" si="138"/>
        <v>0.00</v>
      </c>
      <c r="K199" s="65" t="str">
        <f t="shared" si="139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 t="str">
        <f t="shared" si="162"/>
        <v>0.00</v>
      </c>
      <c r="T199" s="65" t="str">
        <f t="shared" si="163"/>
        <v>0.00</v>
      </c>
    </row>
    <row r="200" spans="1:20" ht="31" x14ac:dyDescent="0.35">
      <c r="A200" s="47" t="s">
        <v>83</v>
      </c>
      <c r="B200" s="48">
        <v>2099.730669260784</v>
      </c>
      <c r="C200" s="48">
        <v>7484.5779000000002</v>
      </c>
      <c r="D200" s="48">
        <v>2485.1643132597887</v>
      </c>
      <c r="E200" s="48">
        <v>8848.0005999999994</v>
      </c>
      <c r="F200" s="48">
        <v>183.4050536476089</v>
      </c>
      <c r="G200" s="48">
        <v>659.44489999999996</v>
      </c>
      <c r="H200" s="65">
        <f t="shared" si="136"/>
        <v>-15.509382697252377</v>
      </c>
      <c r="I200" s="65">
        <f t="shared" si="137"/>
        <v>-15.409387517446589</v>
      </c>
      <c r="J200" s="65">
        <f t="shared" si="138"/>
        <v>1044.8597666753328</v>
      </c>
      <c r="K200" s="65">
        <f t="shared" si="139"/>
        <v>1034.9815428097179</v>
      </c>
      <c r="N200" s="47" t="s">
        <v>83</v>
      </c>
      <c r="O200" s="48">
        <v>14668.776294799118</v>
      </c>
      <c r="P200" s="48">
        <v>52054.26015089282</v>
      </c>
      <c r="Q200" s="48">
        <v>931.53990610051483</v>
      </c>
      <c r="R200" s="48">
        <v>3349.306255</v>
      </c>
      <c r="S200" s="65">
        <f t="shared" si="162"/>
        <v>1474.6803973437429</v>
      </c>
      <c r="T200" s="65">
        <f t="shared" si="163"/>
        <v>1454.1803641629904</v>
      </c>
    </row>
    <row r="201" spans="1:20" ht="18" x14ac:dyDescent="0.4">
      <c r="A201" s="43" t="s">
        <v>84</v>
      </c>
      <c r="B201" s="44">
        <f t="shared" ref="B201:G201" si="168">SUM(B202+B203+B204)</f>
        <v>21460.181263782568</v>
      </c>
      <c r="C201" s="44">
        <f t="shared" si="168"/>
        <v>76495.714792529994</v>
      </c>
      <c r="D201" s="44">
        <f t="shared" si="168"/>
        <v>12493.382975989491</v>
      </c>
      <c r="E201" s="44">
        <f t="shared" si="168"/>
        <v>44480.543792529999</v>
      </c>
      <c r="F201" s="44">
        <f t="shared" si="168"/>
        <v>16301.647864961129</v>
      </c>
      <c r="G201" s="44">
        <f t="shared" si="168"/>
        <v>58613.644130000001</v>
      </c>
      <c r="H201" s="65">
        <f t="shared" si="136"/>
        <v>71.772379867214426</v>
      </c>
      <c r="I201" s="65">
        <f t="shared" si="137"/>
        <v>71.97567356489148</v>
      </c>
      <c r="J201" s="65">
        <f t="shared" si="138"/>
        <v>31.644245057637534</v>
      </c>
      <c r="K201" s="65">
        <f t="shared" si="139"/>
        <v>30.508375529201203</v>
      </c>
      <c r="L201" s="44"/>
      <c r="M201" s="44"/>
      <c r="N201" s="43" t="s">
        <v>84</v>
      </c>
      <c r="O201" s="44">
        <f t="shared" ref="O201:R201" si="169">SUM(O202+O203+O204)</f>
        <v>108730.46602240717</v>
      </c>
      <c r="P201" s="44">
        <f t="shared" si="169"/>
        <v>385845.68002887419</v>
      </c>
      <c r="Q201" s="44">
        <f t="shared" si="169"/>
        <v>96897.28218969531</v>
      </c>
      <c r="R201" s="44">
        <f t="shared" si="169"/>
        <v>348389.44762869697</v>
      </c>
      <c r="S201" s="65">
        <f t="shared" si="162"/>
        <v>12.212090540936018</v>
      </c>
      <c r="T201" s="65">
        <f t="shared" si="163"/>
        <v>10.75125341916123</v>
      </c>
    </row>
    <row r="202" spans="1:20" x14ac:dyDescent="0.35">
      <c r="A202" s="45" t="s">
        <v>85</v>
      </c>
      <c r="B202" s="46">
        <v>4544.1361501970559</v>
      </c>
      <c r="C202" s="46">
        <v>16197.7636</v>
      </c>
      <c r="D202" s="46">
        <v>3686.936131176451</v>
      </c>
      <c r="E202" s="46">
        <v>13126.7027</v>
      </c>
      <c r="F202" s="46">
        <v>2296.7278422228515</v>
      </c>
      <c r="G202" s="46">
        <v>8258.0355999999992</v>
      </c>
      <c r="H202" s="65">
        <f t="shared" si="136"/>
        <v>23.249657399057909</v>
      </c>
      <c r="I202" s="65">
        <f t="shared" si="137"/>
        <v>23.395524147888253</v>
      </c>
      <c r="J202" s="65">
        <f t="shared" si="138"/>
        <v>97.852617391492345</v>
      </c>
      <c r="K202" s="65">
        <f t="shared" si="139"/>
        <v>96.145480409408748</v>
      </c>
      <c r="N202" s="45" t="s">
        <v>85</v>
      </c>
      <c r="O202" s="46">
        <v>25341.134487627864</v>
      </c>
      <c r="P202" s="46">
        <v>89926.656499999997</v>
      </c>
      <c r="Q202" s="46">
        <v>24879.412721268713</v>
      </c>
      <c r="R202" s="46">
        <v>89452.713836910552</v>
      </c>
      <c r="S202" s="65">
        <f t="shared" si="162"/>
        <v>1.8558386869173944</v>
      </c>
      <c r="T202" s="65">
        <f t="shared" si="163"/>
        <v>0.52982480101557883</v>
      </c>
    </row>
    <row r="203" spans="1:20" x14ac:dyDescent="0.35">
      <c r="A203" s="45" t="s">
        <v>86</v>
      </c>
      <c r="B203" s="46">
        <v>0</v>
      </c>
      <c r="C203" s="46">
        <v>0</v>
      </c>
      <c r="D203" s="46">
        <v>92.87346022812001</v>
      </c>
      <c r="E203" s="46">
        <v>330.66</v>
      </c>
      <c r="F203" s="46">
        <v>0</v>
      </c>
      <c r="G203" s="46">
        <v>0</v>
      </c>
      <c r="H203" s="65">
        <f t="shared" si="136"/>
        <v>-100</v>
      </c>
      <c r="I203" s="65">
        <f t="shared" si="137"/>
        <v>-100</v>
      </c>
      <c r="J203" s="65" t="str">
        <f t="shared" si="138"/>
        <v>0.00</v>
      </c>
      <c r="K203" s="65" t="str">
        <f t="shared" si="139"/>
        <v>0.00</v>
      </c>
      <c r="N203" s="45" t="s">
        <v>86</v>
      </c>
      <c r="O203" s="46">
        <v>93.179262476850027</v>
      </c>
      <c r="P203" s="46">
        <v>330.66</v>
      </c>
      <c r="Q203" s="46">
        <v>0</v>
      </c>
      <c r="R203" s="46">
        <v>0</v>
      </c>
      <c r="S203" s="65" t="str">
        <f t="shared" si="162"/>
        <v>0.00</v>
      </c>
      <c r="T203" s="65" t="str">
        <f t="shared" si="163"/>
        <v>0.00</v>
      </c>
    </row>
    <row r="204" spans="1:20" x14ac:dyDescent="0.35">
      <c r="A204" s="59" t="s">
        <v>87</v>
      </c>
      <c r="B204" s="73">
        <v>16916.045113585511</v>
      </c>
      <c r="C204" s="60">
        <v>60297.951192529996</v>
      </c>
      <c r="D204" s="60">
        <v>8713.573384584919</v>
      </c>
      <c r="E204" s="60">
        <v>31023.181092530001</v>
      </c>
      <c r="F204" s="60">
        <v>14004.920022738277</v>
      </c>
      <c r="G204" s="60">
        <v>50355.608529999998</v>
      </c>
      <c r="H204" s="65">
        <f t="shared" si="136"/>
        <v>94.134419565588189</v>
      </c>
      <c r="I204" s="65">
        <f t="shared" si="137"/>
        <v>94.364178878641809</v>
      </c>
      <c r="J204" s="65">
        <f t="shared" si="138"/>
        <v>20.786445664243388</v>
      </c>
      <c r="K204" s="65">
        <f t="shared" si="139"/>
        <v>19.744260774063974</v>
      </c>
      <c r="N204" s="59" t="s">
        <v>87</v>
      </c>
      <c r="O204" s="73">
        <v>83296.152272302454</v>
      </c>
      <c r="P204" s="60">
        <v>295588.36352887418</v>
      </c>
      <c r="Q204" s="60">
        <v>72017.869468426594</v>
      </c>
      <c r="R204" s="60">
        <v>258936.73379178642</v>
      </c>
      <c r="S204" s="66">
        <f t="shared" si="162"/>
        <v>15.66039496464191</v>
      </c>
      <c r="T204" s="66">
        <f t="shared" si="163"/>
        <v>14.154665968158724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  <mergeCell ref="O161:P161"/>
    <mergeCell ref="Q161:R161"/>
    <mergeCell ref="S161:T161"/>
    <mergeCell ref="O157:R157"/>
    <mergeCell ref="O159:P159"/>
    <mergeCell ref="Q159:R159"/>
    <mergeCell ref="S159:T159"/>
    <mergeCell ref="O57:P57"/>
    <mergeCell ref="Q57:R57"/>
    <mergeCell ref="S57:T57"/>
    <mergeCell ref="O58:P58"/>
    <mergeCell ref="Q58:R58"/>
    <mergeCell ref="S58:T58"/>
    <mergeCell ref="O54:R54"/>
    <mergeCell ref="O56:P56"/>
    <mergeCell ref="Q56:R56"/>
    <mergeCell ref="S56:T56"/>
    <mergeCell ref="O4:P4"/>
    <mergeCell ref="Q4:R4"/>
    <mergeCell ref="O5:P5"/>
    <mergeCell ref="Q5:R5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F106:G106"/>
    <mergeCell ref="B54:G54"/>
    <mergeCell ref="B57:C57"/>
    <mergeCell ref="D57:E57"/>
    <mergeCell ref="F57:G57"/>
    <mergeCell ref="D56:E56"/>
    <mergeCell ref="F56:G56"/>
    <mergeCell ref="B56:C56"/>
    <mergeCell ref="H161:I161"/>
    <mergeCell ref="J161:K161"/>
    <mergeCell ref="H108:I108"/>
    <mergeCell ref="J108:K108"/>
    <mergeCell ref="H58:I58"/>
    <mergeCell ref="J58:K58"/>
    <mergeCell ref="H106:K106"/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 naseem</cp:lastModifiedBy>
  <cp:lastPrinted>2022-05-31T06:16:18Z</cp:lastPrinted>
  <dcterms:created xsi:type="dcterms:W3CDTF">2006-10-13T05:00:31Z</dcterms:created>
  <dcterms:modified xsi:type="dcterms:W3CDTF">2026-01-27T09:21:58Z</dcterms:modified>
</cp:coreProperties>
</file>