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P:\00 SPI New Base 2015-16\SPI New Base-2015-16\SPI 2026\09. September 2026\17.09.2026\"/>
    </mc:Choice>
  </mc:AlternateContent>
  <xr:revisionPtr revIDLastSave="0" documentId="13_ncr:1_{6B7DD9E3-61FA-4DC6-B56D-4E3CA55C7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2" l="1"/>
  <c r="L62" i="2"/>
  <c r="K62" i="2"/>
  <c r="J62" i="2"/>
  <c r="M37" i="2"/>
  <c r="L37" i="2"/>
  <c r="K37" i="2"/>
  <c r="J37" i="2"/>
  <c r="M26" i="2"/>
  <c r="M64" i="2" s="1"/>
  <c r="L26" i="2"/>
  <c r="L64" i="2" s="1"/>
  <c r="K26" i="2"/>
  <c r="K64" i="2" s="1"/>
  <c r="J26" i="2"/>
  <c r="J64" i="2" s="1"/>
  <c r="H43" i="1"/>
  <c r="G43" i="1"/>
  <c r="E43" i="1"/>
  <c r="D43" i="1"/>
  <c r="H42" i="1"/>
  <c r="G42" i="1"/>
  <c r="E42" i="1"/>
  <c r="D42" i="1"/>
  <c r="H41" i="1"/>
  <c r="G41" i="1"/>
  <c r="E41" i="1"/>
  <c r="D41" i="1"/>
  <c r="H40" i="1"/>
  <c r="G40" i="1"/>
  <c r="E40" i="1"/>
  <c r="D40" i="1"/>
  <c r="H39" i="1"/>
  <c r="G39" i="1"/>
  <c r="E39" i="1"/>
  <c r="D39" i="1"/>
  <c r="H38" i="1"/>
  <c r="G38" i="1"/>
  <c r="E38" i="1"/>
  <c r="D38" i="1"/>
  <c r="H37" i="1"/>
  <c r="G37" i="1"/>
  <c r="E37" i="1"/>
  <c r="D37" i="1"/>
  <c r="H36" i="1"/>
  <c r="G36" i="1"/>
  <c r="E36" i="1"/>
  <c r="D36" i="1"/>
  <c r="H35" i="1"/>
  <c r="G35" i="1"/>
  <c r="E35" i="1"/>
  <c r="D35" i="1"/>
  <c r="H34" i="1"/>
  <c r="G34" i="1"/>
  <c r="E34" i="1"/>
  <c r="D34" i="1"/>
  <c r="H26" i="1"/>
  <c r="G26" i="1"/>
  <c r="H25" i="1"/>
  <c r="G25" i="1"/>
  <c r="H24" i="1"/>
  <c r="G24" i="1"/>
  <c r="H23" i="1"/>
  <c r="G23" i="1"/>
  <c r="H22" i="1"/>
  <c r="G22" i="1"/>
  <c r="H21" i="1"/>
  <c r="G21" i="1"/>
  <c r="B80" i="3" l="1"/>
  <c r="B66" i="3"/>
  <c r="B65" i="3" l="1"/>
  <c r="C66" i="3" s="1"/>
  <c r="B79" i="3" l="1"/>
  <c r="C80" i="3" s="1"/>
  <c r="B64" i="3"/>
  <c r="C65" i="3" s="1"/>
  <c r="B63" i="3" l="1"/>
  <c r="C64" i="3" s="1"/>
  <c r="B77" i="3"/>
  <c r="B61" i="3"/>
  <c r="D28" i="3"/>
  <c r="C28" i="3"/>
  <c r="D27" i="3"/>
  <c r="C27" i="3"/>
  <c r="C79" i="3" l="1"/>
  <c r="D80" i="3"/>
  <c r="D61" i="3"/>
  <c r="D66" i="3"/>
  <c r="C63" i="3"/>
  <c r="D77" i="3"/>
  <c r="B60" i="3"/>
  <c r="B76" i="3"/>
  <c r="B59" i="3"/>
  <c r="B58" i="3"/>
  <c r="C58" i="3" s="1"/>
  <c r="D60" i="3" l="1"/>
  <c r="D65" i="3"/>
  <c r="D76" i="3"/>
  <c r="D79" i="3"/>
  <c r="D59" i="3"/>
  <c r="D64" i="3"/>
  <c r="D63" i="3"/>
  <c r="C77" i="3"/>
  <c r="C61" i="3"/>
  <c r="C60" i="3"/>
  <c r="C76" i="3"/>
  <c r="D58" i="3"/>
  <c r="C59" i="3"/>
</calcChain>
</file>

<file path=xl/sharedStrings.xml><?xml version="1.0" encoding="utf-8"?>
<sst xmlns="http://schemas.openxmlformats.org/spreadsheetml/2006/main" count="251" uniqueCount="157">
  <si>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</si>
  <si>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</si>
  <si>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</si>
  <si>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</si>
  <si>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</si>
  <si>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</si>
  <si>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</si>
  <si>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</si>
  <si>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</si>
  <si>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</si>
  <si>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</si>
  <si>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</si>
  <si>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</si>
  <si>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</si>
  <si>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</si>
  <si>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</si>
  <si>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</si>
  <si>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</si>
  <si>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</si>
  <si>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</si>
  <si>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</si>
  <si>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</si>
  <si>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</si>
  <si>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</si>
  <si>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</si>
  <si>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</si>
  <si>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</si>
  <si>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</si>
  <si>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</si>
  <si>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</si>
  <si>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</si>
  <si>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</si>
  <si>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</si>
  <si>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</si>
  <si>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</si>
  <si>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</si>
  <si>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</si>
  <si>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</si>
  <si>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</si>
  <si>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</si>
  <si>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</si>
  <si>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</si>
  <si>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</si>
  <si>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</si>
  <si>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</si>
  <si>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</si>
  <si>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</si>
  <si>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</si>
  <si>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</si>
  <si>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</si>
  <si>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</si>
  <si>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</si>
  <si>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</si>
  <si>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</si>
  <si>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</si>
  <si>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</si>
  <si>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</si>
  <si>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</si>
  <si>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</si>
  <si>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</si>
  <si>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</si>
  <si>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</si>
  <si>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</si>
  <si>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</si>
  <si>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</si>
  <si>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</si>
  <si>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</si>
  <si>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</si>
  <si>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</si>
  <si>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</si>
  <si>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</si>
  <si>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</si>
  <si>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</si>
  <si>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</si>
  <si>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</si>
  <si>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</si>
  <si>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</si>
  <si>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</si>
  <si>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</si>
  <si>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</si>
  <si>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</si>
  <si>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</si>
  <si>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</si>
  <si>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</si>
  <si>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</si>
  <si>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</si>
  <si>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</si>
  <si>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</si>
  <si>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</si>
  <si>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</si>
  <si>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</si>
  <si>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</si>
  <si>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</si>
  <si>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</si>
  <si>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</si>
  <si>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</si>
  <si>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</si>
  <si>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</si>
  <si>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</si>
  <si>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</si>
  <si>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</si>
  <si>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</si>
  <si>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</si>
  <si>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</si>
  <si>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</si>
  <si>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</si>
  <si>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</si>
  <si>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</si>
  <si>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</si>
  <si>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</si>
  <si>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</si>
  <si>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</si>
  <si>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</si>
  <si>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</si>
  <si>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</si>
  <si>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</si>
  <si>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</si>
  <si>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</si>
  <si>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</si>
  <si>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</si>
  <si>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</si>
  <si>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Chief Statistician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</si>
  <si>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</si>
  <si>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</si>
  <si>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</si>
  <si>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</si>
  <si>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</si>
  <si>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</si>
  <si>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</si>
  <si>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</si>
  <si>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</si>
  <si>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</si>
  <si>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16-07-2026</t>
  </si>
  <si>
    <t>23-07-2026</t>
  </si>
  <si>
    <t>30-07-2026</t>
  </si>
  <si>
    <t>Gas Charges for Q1</t>
  </si>
  <si>
    <t>06-08-2026</t>
  </si>
  <si>
    <t>13-08-2026</t>
  </si>
  <si>
    <t>20-08-2026</t>
  </si>
  <si>
    <t>27-08-2026</t>
  </si>
  <si>
    <t>2026-27</t>
  </si>
  <si>
    <t>03-09-2026</t>
  </si>
  <si>
    <t>10-09-2026</t>
  </si>
  <si>
    <t>Dated: 17.09.2026</t>
  </si>
  <si>
    <t>U.O.NO.PBS.PS.SPI-1516(01)/2019-227</t>
  </si>
  <si>
    <t>Subject:   Sensitive Price Indicator (SPI) for the week ended on 17-09-2026.</t>
  </si>
  <si>
    <t>For the week ended on September 17, 2026, the SPI and percentage changes by</t>
  </si>
  <si>
    <t>SPI for week ended on
17-09-2026     10-09-26     18-09-25</t>
  </si>
  <si>
    <t>% change over
10-09-26     18-09-25</t>
  </si>
  <si>
    <t>17-09-2026</t>
  </si>
  <si>
    <t>The comparative changes in prices i.e. increase, decrease and unchanged for the week ended on 17-09-2026 over</t>
  </si>
  <si>
    <t>previous and corresponding weeks ended on 10-09-2026 and 18-09-2025 repectively are as follows:</t>
  </si>
  <si>
    <t>Prices in Rs.
on
17.09.26 10.09.26 18.09.25</t>
  </si>
  <si>
    <t>%change                col. 3 over                  10.09.26 18.09.25</t>
  </si>
  <si>
    <t>i.    Average prices of the following 19 items registered INCREASE.</t>
  </si>
  <si>
    <t>ii.    Average prices of the following 9 items registered DECREASE.</t>
  </si>
  <si>
    <t>iii.    Average prices of the following 23 items remained UNCHANGED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</si>
</sst>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65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tabSelected="1" view="pageBreakPreview" zoomScaleNormal="100" zoomScaleSheetLayoutView="100" workbookViewId="0">
      <selection activeCell="O24" sqref="O24"/>
    </sheetView>
  </sheetViews>
  <sheetFormatPr defaultRowHeight="15" x14ac:dyDescent="0.25"/>
  <cols>
    <col min="1" max="1" width="6.7109375" customWidth="1"/>
    <col min="2" max="2" width="14.42578125" customWidth="1"/>
    <col min="3" max="3" width="14.28515625" customWidth="1"/>
    <col min="4" max="4" width="11" customWidth="1"/>
    <col min="5" max="8" width="10.140625" customWidth="1"/>
    <col min="9" max="9" width="6.7109375" customWidth="1"/>
  </cols>
  <sheetData>
    <row r="1" spans="1:25" ht="12" customHeight="1" x14ac:dyDescent="0.25">
      <c r="A1" s="53" t="s">
        <v>116</v>
      </c>
      <c r="B1" s="54"/>
      <c r="C1" s="54"/>
      <c r="D1" s="54"/>
      <c r="E1" s="54"/>
      <c r="F1" s="54"/>
      <c r="G1" s="54"/>
      <c r="H1" s="54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hidden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15.75" x14ac:dyDescent="0.25">
      <c r="A3" s="56" t="s">
        <v>0</v>
      </c>
      <c r="B3" s="57"/>
      <c r="C3" s="57"/>
      <c r="D3" s="57"/>
      <c r="E3" s="57"/>
      <c r="F3" s="57"/>
      <c r="G3" s="57"/>
      <c r="H3" s="57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</row>
    <row r="4" spans="1:25" hidden="1" x14ac:dyDescent="0.25">
      <c r="A4" s="58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25" x14ac:dyDescent="0.25">
      <c r="A5" s="59"/>
      <c r="B5" s="57"/>
      <c r="C5" s="57"/>
      <c r="D5" s="57"/>
      <c r="E5" s="57"/>
      <c r="F5" s="57"/>
      <c r="G5" s="57"/>
      <c r="H5" s="57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</row>
    <row r="6" spans="1:25" hidden="1" x14ac:dyDescent="0.25">
      <c r="A6" s="58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pans="1:25" ht="18" x14ac:dyDescent="0.25">
      <c r="A7" s="60" t="s">
        <v>1</v>
      </c>
      <c r="B7" s="61"/>
      <c r="C7" s="61"/>
      <c r="D7" s="61"/>
      <c r="E7" s="61"/>
      <c r="F7" s="61"/>
      <c r="G7" s="61"/>
      <c r="H7" s="61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spans="1:25" ht="30" customHeight="1" x14ac:dyDescent="0.25">
      <c r="A8" s="62"/>
      <c r="B8" s="62"/>
      <c r="C8" s="62"/>
      <c r="D8" s="62"/>
      <c r="E8" s="62"/>
      <c r="F8" s="62"/>
      <c r="G8" s="62"/>
      <c r="H8" s="62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spans="1:25" x14ac:dyDescent="0.25">
      <c r="A9" s="62" t="s">
        <v>145</v>
      </c>
      <c r="B9" s="62"/>
      <c r="C9" s="62"/>
      <c r="D9" s="62"/>
      <c r="E9" s="62"/>
      <c r="F9" s="62"/>
      <c r="G9" s="62"/>
      <c r="H9" s="62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</row>
    <row r="10" spans="1:25" x14ac:dyDescent="0.25">
      <c r="A10" s="62"/>
      <c r="B10" s="62"/>
      <c r="C10" s="62"/>
      <c r="D10" s="62"/>
      <c r="E10" s="62"/>
      <c r="F10" s="62"/>
      <c r="G10" s="62"/>
      <c r="H10" s="62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pans="1:25" hidden="1" x14ac:dyDescent="0.25">
      <c r="A11" s="62"/>
      <c r="B11" s="62"/>
      <c r="C11" s="62"/>
      <c r="D11" s="62"/>
      <c r="E11" s="62"/>
      <c r="F11" s="62"/>
      <c r="G11" s="62"/>
      <c r="H11" s="62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</row>
    <row r="12" spans="1:25" x14ac:dyDescent="0.25">
      <c r="A12" s="62"/>
      <c r="B12" s="62" t="s">
        <v>2</v>
      </c>
      <c r="C12" s="62"/>
      <c r="D12" s="62"/>
      <c r="E12" s="62"/>
      <c r="F12" s="62"/>
      <c r="G12" s="62"/>
      <c r="H12" s="62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</row>
    <row r="13" spans="1:25" x14ac:dyDescent="0.25">
      <c r="A13" s="62" t="s">
        <v>3</v>
      </c>
      <c r="B13" s="62"/>
      <c r="C13" s="62"/>
      <c r="D13" s="62"/>
      <c r="E13" s="62"/>
      <c r="F13" s="62"/>
      <c r="G13" s="62"/>
      <c r="H13" s="62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</row>
    <row r="14" spans="1:25" x14ac:dyDescent="0.25">
      <c r="A14" s="62"/>
      <c r="B14" s="62"/>
      <c r="C14" s="62"/>
      <c r="D14" s="62"/>
      <c r="E14" s="62"/>
      <c r="F14" s="62"/>
      <c r="G14" s="62"/>
      <c r="H14" s="62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</row>
    <row r="15" spans="1:25" hidden="1" x14ac:dyDescent="0.25">
      <c r="A15" s="62"/>
      <c r="B15" s="62"/>
      <c r="C15" s="62"/>
      <c r="D15" s="62"/>
      <c r="E15" s="62"/>
      <c r="F15" s="62"/>
      <c r="G15" s="62"/>
      <c r="H15" s="62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</row>
    <row r="16" spans="1:25" x14ac:dyDescent="0.25">
      <c r="A16" s="63" t="s">
        <v>4</v>
      </c>
      <c r="B16" s="62" t="s">
        <v>146</v>
      </c>
      <c r="C16" s="62"/>
      <c r="D16" s="62"/>
      <c r="E16" s="62"/>
      <c r="F16" s="62"/>
      <c r="G16" s="62"/>
      <c r="H16" s="62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</row>
    <row r="17" spans="1:25" x14ac:dyDescent="0.25">
      <c r="A17" s="63" t="s">
        <v>5</v>
      </c>
      <c r="B17" s="62"/>
      <c r="C17" s="62"/>
      <c r="D17" s="62"/>
      <c r="E17" s="62"/>
      <c r="F17" s="62"/>
      <c r="G17" s="62"/>
      <c r="H17" s="62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</row>
    <row r="18" spans="1:25" ht="9.9499999999999993" customHeight="1" x14ac:dyDescent="0.25">
      <c r="A18" s="63"/>
      <c r="B18" s="62"/>
      <c r="C18" s="62"/>
      <c r="D18" s="62"/>
      <c r="E18" s="62"/>
      <c r="F18" s="62"/>
      <c r="G18" s="62"/>
      <c r="H18" s="62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</row>
    <row r="19" spans="1:25" x14ac:dyDescent="0.25">
      <c r="A19" s="63"/>
      <c r="B19" s="64" t="s">
        <v>6</v>
      </c>
      <c r="C19" s="64"/>
      <c r="D19" s="64"/>
      <c r="E19" s="64"/>
      <c r="F19" s="64"/>
      <c r="G19" s="64"/>
      <c r="H19" s="6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</row>
    <row r="20" spans="1:25" ht="30" customHeight="1" x14ac:dyDescent="0.25">
      <c r="A20" s="63"/>
      <c r="B20" s="65" t="s">
        <v>117</v>
      </c>
      <c r="C20" s="65"/>
      <c r="D20" s="65" t="s">
        <v>147</v>
      </c>
      <c r="E20" s="65"/>
      <c r="F20" s="65"/>
      <c r="G20" s="65" t="s">
        <v>148</v>
      </c>
      <c r="H20" s="6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</row>
    <row r="21" spans="1:25" ht="26.25" customHeight="1" x14ac:dyDescent="0.25">
      <c r="A21" s="66"/>
      <c r="B21" s="67" t="s">
        <v>7</v>
      </c>
      <c r="C21" s="67"/>
      <c r="D21" s="68">
        <v>351.07</v>
      </c>
      <c r="E21" s="68">
        <v>351.56</v>
      </c>
      <c r="F21" s="68">
        <v>322.70999999999998</v>
      </c>
      <c r="G21" s="68">
        <f t="shared" ref="G21:G26" si="0">D21/E21*100-100</f>
        <v>-0.1393787689156909</v>
      </c>
      <c r="H21" s="68">
        <f t="shared" ref="H21:H26" si="1">D21/F21*100-100</f>
        <v>8.7880759815314207</v>
      </c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</row>
    <row r="22" spans="1:25" ht="26.25" customHeight="1" x14ac:dyDescent="0.25">
      <c r="A22" s="66"/>
      <c r="B22" s="67" t="s">
        <v>8</v>
      </c>
      <c r="C22" s="67"/>
      <c r="D22" s="68">
        <v>352.87</v>
      </c>
      <c r="E22" s="68">
        <v>352.82</v>
      </c>
      <c r="F22" s="68">
        <v>321.05</v>
      </c>
      <c r="G22" s="68">
        <f t="shared" si="0"/>
        <v>1.4171532226072259E-2</v>
      </c>
      <c r="H22" s="68">
        <f t="shared" si="1"/>
        <v>9.9112287805637607</v>
      </c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</row>
    <row r="23" spans="1:25" ht="26.25" customHeight="1" x14ac:dyDescent="0.25">
      <c r="A23" s="66"/>
      <c r="B23" s="67" t="s">
        <v>9</v>
      </c>
      <c r="C23" s="67"/>
      <c r="D23" s="68">
        <v>374.83</v>
      </c>
      <c r="E23" s="68">
        <v>374.3</v>
      </c>
      <c r="F23" s="68">
        <v>344.31</v>
      </c>
      <c r="G23" s="68">
        <f t="shared" si="0"/>
        <v>0.14159764894468196</v>
      </c>
      <c r="H23" s="68">
        <f t="shared" si="1"/>
        <v>8.864105021637485</v>
      </c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</row>
    <row r="24" spans="1:25" ht="26.25" customHeight="1" x14ac:dyDescent="0.25">
      <c r="A24" s="66"/>
      <c r="B24" s="67" t="s">
        <v>10</v>
      </c>
      <c r="C24" s="67"/>
      <c r="D24" s="68">
        <v>362.97</v>
      </c>
      <c r="E24" s="68">
        <v>361.87</v>
      </c>
      <c r="F24" s="68">
        <v>331.87</v>
      </c>
      <c r="G24" s="68">
        <f t="shared" si="0"/>
        <v>0.30397656617017788</v>
      </c>
      <c r="H24" s="68">
        <f t="shared" si="1"/>
        <v>9.371139301533745</v>
      </c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</row>
    <row r="25" spans="1:25" ht="26.25" customHeight="1" x14ac:dyDescent="0.25">
      <c r="A25" s="66"/>
      <c r="B25" s="67" t="s">
        <v>11</v>
      </c>
      <c r="C25" s="67"/>
      <c r="D25" s="68">
        <v>366.32</v>
      </c>
      <c r="E25" s="68">
        <v>363.51</v>
      </c>
      <c r="F25" s="68">
        <v>329.64</v>
      </c>
      <c r="G25" s="68">
        <f t="shared" si="0"/>
        <v>0.7730186239718364</v>
      </c>
      <c r="H25" s="68">
        <f t="shared" si="1"/>
        <v>11.127290377381385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</row>
    <row r="26" spans="1:25" ht="26.25" customHeight="1" x14ac:dyDescent="0.25">
      <c r="A26" s="66"/>
      <c r="B26" s="67" t="s">
        <v>12</v>
      </c>
      <c r="C26" s="67"/>
      <c r="D26" s="68">
        <v>366.05</v>
      </c>
      <c r="E26" s="68">
        <v>364.26</v>
      </c>
      <c r="F26" s="68">
        <v>330.84</v>
      </c>
      <c r="G26" s="68">
        <f t="shared" si="0"/>
        <v>0.49140723658925367</v>
      </c>
      <c r="H26" s="68">
        <f t="shared" si="1"/>
        <v>10.642606698101815</v>
      </c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</row>
    <row r="27" spans="1:25" x14ac:dyDescent="0.25">
      <c r="A27" s="66"/>
      <c r="B27" s="69"/>
      <c r="C27" s="69"/>
      <c r="D27" s="69"/>
      <c r="E27" s="69"/>
      <c r="F27" s="69"/>
      <c r="G27" s="69"/>
      <c r="H27" s="69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</row>
    <row r="28" spans="1:25" hidden="1" x14ac:dyDescent="0.25">
      <c r="A28" s="66"/>
      <c r="B28" s="69"/>
      <c r="C28" s="69"/>
      <c r="D28" s="69"/>
      <c r="E28" s="69"/>
      <c r="F28" s="69"/>
      <c r="G28" s="69"/>
      <c r="H28" s="69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</row>
    <row r="29" spans="1:25" x14ac:dyDescent="0.25">
      <c r="A29" s="63" t="s">
        <v>13</v>
      </c>
      <c r="B29" s="62" t="s">
        <v>14</v>
      </c>
      <c r="C29" s="62"/>
      <c r="D29" s="62"/>
      <c r="E29" s="62"/>
      <c r="F29" s="62"/>
      <c r="G29" s="62"/>
      <c r="H29" s="62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</row>
    <row r="30" spans="1:25" x14ac:dyDescent="0.25">
      <c r="A30" s="63" t="s">
        <v>15</v>
      </c>
      <c r="B30" s="62"/>
      <c r="C30" s="62"/>
      <c r="D30" s="62"/>
      <c r="E30" s="62"/>
      <c r="F30" s="62"/>
      <c r="G30" s="62"/>
      <c r="H30" s="62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</row>
    <row r="31" spans="1:25" ht="9.9499999999999993" customHeight="1" x14ac:dyDescent="0.25">
      <c r="A31" s="63"/>
      <c r="B31" s="62"/>
      <c r="C31" s="62"/>
      <c r="D31" s="62"/>
      <c r="E31" s="62"/>
      <c r="F31" s="62"/>
      <c r="G31" s="62"/>
      <c r="H31" s="62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</row>
    <row r="32" spans="1:25" x14ac:dyDescent="0.25">
      <c r="A32" s="63"/>
      <c r="B32" s="64" t="s">
        <v>6</v>
      </c>
      <c r="C32" s="64"/>
      <c r="D32" s="64"/>
      <c r="E32" s="64"/>
      <c r="F32" s="64"/>
      <c r="G32" s="64"/>
      <c r="H32" s="6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</row>
    <row r="33" spans="1:25" ht="39" x14ac:dyDescent="0.25">
      <c r="A33" s="63"/>
      <c r="B33" s="70" t="s">
        <v>16</v>
      </c>
      <c r="C33" s="70" t="s">
        <v>118</v>
      </c>
      <c r="D33" s="71" t="s">
        <v>17</v>
      </c>
      <c r="E33" s="71"/>
      <c r="F33" s="70" t="s">
        <v>18</v>
      </c>
      <c r="G33" s="71" t="s">
        <v>17</v>
      </c>
      <c r="H33" s="71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</row>
    <row r="34" spans="1:25" ht="26.25" customHeight="1" x14ac:dyDescent="0.25">
      <c r="A34" s="66"/>
      <c r="B34" s="72" t="s">
        <v>132</v>
      </c>
      <c r="C34" s="68">
        <v>346.78</v>
      </c>
      <c r="D34" s="68">
        <f>C34/342.98*100-100</f>
        <v>1.1079363228176504</v>
      </c>
      <c r="E34" s="68">
        <f>C34/305.19*100-100</f>
        <v>13.627576263966716</v>
      </c>
      <c r="F34" s="68">
        <v>357.61</v>
      </c>
      <c r="G34" s="68">
        <f>F34/352.66*100-100</f>
        <v>1.4036182158452988</v>
      </c>
      <c r="H34" s="68">
        <f>F34/316.23*100-100</f>
        <v>13.08541251620656</v>
      </c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</row>
    <row r="35" spans="1:25" ht="26.25" customHeight="1" x14ac:dyDescent="0.25">
      <c r="A35" s="66"/>
      <c r="B35" s="72" t="s">
        <v>133</v>
      </c>
      <c r="C35" s="68">
        <v>349.8</v>
      </c>
      <c r="D35" s="68">
        <f>C35/346.78*100-100</f>
        <v>0.87086913893534756</v>
      </c>
      <c r="E35" s="68">
        <f>C35/317.34*100-100</f>
        <v>10.228776706371718</v>
      </c>
      <c r="F35" s="68">
        <v>360.88</v>
      </c>
      <c r="G35" s="68">
        <f>F35/357.61*100-100</f>
        <v>0.91440395962081311</v>
      </c>
      <c r="H35" s="68">
        <f>F35/329.09*100-100</f>
        <v>9.6599714363851916</v>
      </c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</row>
    <row r="36" spans="1:25" ht="26.25" customHeight="1" x14ac:dyDescent="0.25">
      <c r="A36" s="66"/>
      <c r="B36" s="72" t="s">
        <v>134</v>
      </c>
      <c r="C36" s="68">
        <v>345.63</v>
      </c>
      <c r="D36" s="68">
        <f>C36/349.8*100-100</f>
        <v>-1.1921097770154319</v>
      </c>
      <c r="E36" s="68">
        <f>C36/316.01*100-100</f>
        <v>9.3731211037625428</v>
      </c>
      <c r="F36" s="68">
        <v>357.61</v>
      </c>
      <c r="G36" s="68">
        <f>F36/360.88*100-100</f>
        <v>-0.90611837729991862</v>
      </c>
      <c r="H36" s="68">
        <f>F36/327.94*100-100</f>
        <v>9.0473867170824036</v>
      </c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</row>
    <row r="37" spans="1:25" ht="26.25" customHeight="1" x14ac:dyDescent="0.25">
      <c r="A37" s="66"/>
      <c r="B37" s="72" t="s">
        <v>136</v>
      </c>
      <c r="C37" s="68">
        <v>347.11</v>
      </c>
      <c r="D37" s="68">
        <f>C37/345.63*100-100</f>
        <v>0.42820357029194156</v>
      </c>
      <c r="E37" s="68">
        <f>C37/316.97*100-100</f>
        <v>9.5087863204719554</v>
      </c>
      <c r="F37" s="68">
        <v>358.6</v>
      </c>
      <c r="G37" s="68">
        <f>F37/357.61*100-100</f>
        <v>0.27683789603199216</v>
      </c>
      <c r="H37" s="68">
        <f>F37/328.12*100-100</f>
        <v>9.2892844081433594</v>
      </c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</row>
    <row r="38" spans="1:25" ht="26.25" customHeight="1" x14ac:dyDescent="0.25">
      <c r="A38" s="66"/>
      <c r="B38" s="72" t="s">
        <v>137</v>
      </c>
      <c r="C38" s="68">
        <v>348.71</v>
      </c>
      <c r="D38" s="68">
        <f>C38/347.11*100-100</f>
        <v>0.46094897870992213</v>
      </c>
      <c r="E38" s="68">
        <f>C38/317.94*100-100</f>
        <v>9.6779266528275656</v>
      </c>
      <c r="F38" s="68">
        <v>359.15</v>
      </c>
      <c r="G38" s="68">
        <f>F38/358.6*100-100</f>
        <v>0.15337423312882947</v>
      </c>
      <c r="H38" s="68">
        <f>F38/329.15*100-100</f>
        <v>9.114385538508273</v>
      </c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</row>
    <row r="39" spans="1:25" ht="26.25" customHeight="1" x14ac:dyDescent="0.25">
      <c r="A39" s="66"/>
      <c r="B39" s="72" t="s">
        <v>138</v>
      </c>
      <c r="C39" s="68">
        <v>350.03</v>
      </c>
      <c r="D39" s="68">
        <f>C39/348.71*100-100</f>
        <v>0.37853804020532777</v>
      </c>
      <c r="E39" s="68">
        <f>C39/318.59*100-100</f>
        <v>9.8684830032329955</v>
      </c>
      <c r="F39" s="68">
        <v>360.9</v>
      </c>
      <c r="G39" s="68">
        <f>F39/359.15*100-100</f>
        <v>0.48726158986495705</v>
      </c>
      <c r="H39" s="68">
        <f>F39/329.11*100-100</f>
        <v>9.6593844003524509</v>
      </c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</row>
    <row r="40" spans="1:25" ht="26.25" customHeight="1" x14ac:dyDescent="0.25">
      <c r="A40" s="66"/>
      <c r="B40" s="72" t="s">
        <v>139</v>
      </c>
      <c r="C40" s="68">
        <v>349.42</v>
      </c>
      <c r="D40" s="68">
        <f>C40/350.03*100-100</f>
        <v>-0.17427077679055003</v>
      </c>
      <c r="E40" s="68">
        <f>C40/321.28*100-100</f>
        <v>8.7587151394422449</v>
      </c>
      <c r="F40" s="68">
        <v>361.07</v>
      </c>
      <c r="G40" s="68">
        <f>F40/360.9*100-100</f>
        <v>4.7104461069551462E-2</v>
      </c>
      <c r="H40" s="68">
        <f>F40/331.14*100-100</f>
        <v>9.0384731533490452</v>
      </c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5" ht="26.25" customHeight="1" x14ac:dyDescent="0.25">
      <c r="A41" s="66"/>
      <c r="B41" s="72" t="s">
        <v>141</v>
      </c>
      <c r="C41" s="68">
        <v>352.61</v>
      </c>
      <c r="D41" s="68">
        <f>C41/349.42*100-100</f>
        <v>0.91294144582450087</v>
      </c>
      <c r="E41" s="68">
        <f>C41/327.73*100-100</f>
        <v>7.5916150489732388</v>
      </c>
      <c r="F41" s="68">
        <v>363.42</v>
      </c>
      <c r="G41" s="68">
        <f>F41/361.07*100-100</f>
        <v>0.65084332677874102</v>
      </c>
      <c r="H41" s="68">
        <f>F41/335.41*100-100</f>
        <v>8.3509734354968401</v>
      </c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</row>
    <row r="42" spans="1:25" ht="26.25" customHeight="1" x14ac:dyDescent="0.25">
      <c r="A42" s="66"/>
      <c r="B42" s="72" t="s">
        <v>142</v>
      </c>
      <c r="C42" s="68">
        <v>351.56</v>
      </c>
      <c r="D42" s="68">
        <f>C42/352.61*100-100</f>
        <v>-0.2977794163523555</v>
      </c>
      <c r="E42" s="68">
        <f>C42/327.39*100-100</f>
        <v>7.3826323345245868</v>
      </c>
      <c r="F42" s="68">
        <v>364.26</v>
      </c>
      <c r="G42" s="68">
        <f>F42/363.42*100-100</f>
        <v>0.23113752682846211</v>
      </c>
      <c r="H42" s="68">
        <f>F42/335.35*100-100</f>
        <v>8.6208438944386501</v>
      </c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ht="26.25" customHeight="1" x14ac:dyDescent="0.25">
      <c r="A43" s="66"/>
      <c r="B43" s="72" t="s">
        <v>149</v>
      </c>
      <c r="C43" s="68">
        <v>351.07</v>
      </c>
      <c r="D43" s="68">
        <f>C43/351.56*100-100</f>
        <v>-0.1393787689156909</v>
      </c>
      <c r="E43" s="68">
        <f>C43/322.71*100-100</f>
        <v>8.7880759815314207</v>
      </c>
      <c r="F43" s="68">
        <v>366.05</v>
      </c>
      <c r="G43" s="68">
        <f>F43/364.26*100-100</f>
        <v>0.49140723658925367</v>
      </c>
      <c r="H43" s="68">
        <f>F43/330.84*100-100</f>
        <v>10.642606698101815</v>
      </c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</row>
    <row r="44" spans="1:25" x14ac:dyDescent="0.25">
      <c r="A44" s="66"/>
      <c r="B44" s="69"/>
      <c r="C44" s="69"/>
      <c r="D44" s="69"/>
      <c r="E44" s="69"/>
      <c r="F44" s="69"/>
      <c r="G44" s="69"/>
      <c r="H44" s="69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hidden="1" x14ac:dyDescent="0.25">
      <c r="A45" s="66"/>
      <c r="B45" s="69"/>
      <c r="C45" s="69"/>
      <c r="D45" s="69"/>
      <c r="E45" s="69"/>
      <c r="F45" s="69"/>
      <c r="G45" s="69"/>
      <c r="H45" s="69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</row>
    <row r="46" spans="1:25" x14ac:dyDescent="0.25">
      <c r="A46" s="63" t="s">
        <v>19</v>
      </c>
      <c r="B46" s="62" t="s">
        <v>20</v>
      </c>
      <c r="C46" s="62"/>
      <c r="D46" s="62"/>
      <c r="E46" s="62"/>
      <c r="F46" s="62"/>
      <c r="G46" s="62"/>
      <c r="H46" s="62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  <row r="47" spans="1:25" x14ac:dyDescent="0.25">
      <c r="A47" s="62" t="s">
        <v>21</v>
      </c>
      <c r="B47" s="62"/>
      <c r="C47" s="62"/>
      <c r="D47" s="62"/>
      <c r="E47" s="62"/>
      <c r="F47" s="62"/>
      <c r="G47" s="62"/>
      <c r="H47" s="62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</row>
    <row r="48" spans="1:25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</row>
    <row r="49" spans="1:25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</row>
    <row r="50" spans="1:25" x14ac:dyDescent="0.2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</row>
    <row r="51" spans="1:25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</row>
    <row r="52" spans="1:25" x14ac:dyDescent="0.2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</row>
    <row r="53" spans="1:25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</row>
    <row r="54" spans="1:25" x14ac:dyDescent="0.25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</row>
    <row r="55" spans="1:25" x14ac:dyDescent="0.25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</row>
    <row r="56" spans="1:25" x14ac:dyDescent="0.25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</row>
    <row r="57" spans="1:25" x14ac:dyDescent="0.25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</row>
    <row r="58" spans="1:25" x14ac:dyDescent="0.2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</row>
    <row r="59" spans="1:25" x14ac:dyDescent="0.25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</row>
    <row r="60" spans="1:25" x14ac:dyDescent="0.2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</row>
    <row r="61" spans="1:25" x14ac:dyDescent="0.2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</row>
    <row r="62" spans="1:25" x14ac:dyDescent="0.25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</row>
    <row r="63" spans="1:25" x14ac:dyDescent="0.25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</row>
    <row r="64" spans="1:25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</row>
    <row r="65" spans="1:25" x14ac:dyDescent="0.2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</row>
    <row r="66" spans="1:25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</row>
    <row r="67" spans="1:25" x14ac:dyDescent="0.25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</row>
    <row r="68" spans="1:25" x14ac:dyDescent="0.2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</row>
    <row r="69" spans="1:25" x14ac:dyDescent="0.25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</row>
    <row r="70" spans="1:25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</row>
    <row r="71" spans="1:25" x14ac:dyDescent="0.25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</row>
    <row r="72" spans="1:25" x14ac:dyDescent="0.25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</row>
    <row r="73" spans="1:25" x14ac:dyDescent="0.25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</row>
    <row r="74" spans="1:25" x14ac:dyDescent="0.25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</row>
    <row r="75" spans="1:25" x14ac:dyDescent="0.25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</row>
    <row r="76" spans="1:25" x14ac:dyDescent="0.25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</row>
    <row r="77" spans="1:25" x14ac:dyDescent="0.25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</row>
    <row r="78" spans="1:25" x14ac:dyDescent="0.25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pans="1:25" x14ac:dyDescent="0.25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</row>
    <row r="80" spans="1:25" x14ac:dyDescent="0.25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</row>
    <row r="81" spans="1:25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</row>
    <row r="82" spans="1:25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</row>
    <row r="83" spans="1:25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</row>
    <row r="84" spans="1:25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</row>
    <row r="85" spans="1:25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</row>
    <row r="86" spans="1:25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</row>
    <row r="87" spans="1:25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</row>
    <row r="88" spans="1:25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</row>
    <row r="89" spans="1:25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</row>
    <row r="90" spans="1:25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</row>
    <row r="91" spans="1:25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</row>
    <row r="92" spans="1:25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</row>
    <row r="93" spans="1:25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</row>
    <row r="94" spans="1:25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</row>
    <row r="95" spans="1:25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</row>
    <row r="96" spans="1:25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</row>
    <row r="97" spans="1:25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</row>
    <row r="98" spans="1:25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</row>
    <row r="99" spans="1:25" x14ac:dyDescent="0.25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</row>
    <row r="100" spans="1:25" x14ac:dyDescent="0.25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</row>
    <row r="101" spans="1:25" x14ac:dyDescent="0.25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</row>
    <row r="102" spans="1:25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</row>
    <row r="103" spans="1:25" x14ac:dyDescent="0.25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</row>
    <row r="104" spans="1:25" x14ac:dyDescent="0.25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</row>
    <row r="105" spans="1:25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</row>
    <row r="106" spans="1:25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</row>
    <row r="107" spans="1:25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</row>
    <row r="108" spans="1:25" x14ac:dyDescent="0.25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</row>
    <row r="109" spans="1:25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</row>
    <row r="110" spans="1:25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</row>
    <row r="111" spans="1:25" x14ac:dyDescent="0.25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</row>
    <row r="112" spans="1:25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pans="1:25" x14ac:dyDescent="0.25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</row>
    <row r="114" spans="1:25" x14ac:dyDescent="0.25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</row>
    <row r="115" spans="1:25" x14ac:dyDescent="0.25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</row>
    <row r="116" spans="1:25" x14ac:dyDescent="0.25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</row>
    <row r="117" spans="1:25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</row>
    <row r="118" spans="1:25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</row>
    <row r="119" spans="1:25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</row>
    <row r="120" spans="1:25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</row>
    <row r="121" spans="1:25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</row>
    <row r="122" spans="1:25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</row>
    <row r="123" spans="1:25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</row>
    <row r="124" spans="1:25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</row>
    <row r="125" spans="1:25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</row>
    <row r="126" spans="1:25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</row>
    <row r="127" spans="1:25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</row>
    <row r="128" spans="1:25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</row>
    <row r="129" spans="1:25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</row>
    <row r="130" spans="1:25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</row>
    <row r="131" spans="1:25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</row>
    <row r="132" spans="1:25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</row>
    <row r="133" spans="1:25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</row>
    <row r="134" spans="1:25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</row>
    <row r="135" spans="1:25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</row>
    <row r="136" spans="1:25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</row>
    <row r="137" spans="1:25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</row>
    <row r="138" spans="1:25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</row>
    <row r="139" spans="1:25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</row>
    <row r="140" spans="1:25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</row>
    <row r="141" spans="1:25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</row>
    <row r="142" spans="1:25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</row>
    <row r="143" spans="1:25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</row>
    <row r="144" spans="1:25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</row>
    <row r="145" spans="1:25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</row>
    <row r="146" spans="1:25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</row>
    <row r="147" spans="1:25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pans="1:25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</row>
    <row r="149" spans="1:25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</row>
    <row r="150" spans="1:25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</row>
    <row r="151" spans="1:25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</row>
    <row r="152" spans="1:25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</row>
    <row r="153" spans="1:25" x14ac:dyDescent="0.25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</row>
    <row r="154" spans="1:25" x14ac:dyDescent="0.25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</row>
    <row r="155" spans="1:25" x14ac:dyDescent="0.25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</row>
    <row r="156" spans="1:25" x14ac:dyDescent="0.25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</row>
    <row r="157" spans="1:25" x14ac:dyDescent="0.25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</row>
    <row r="158" spans="1:25" x14ac:dyDescent="0.25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</row>
    <row r="159" spans="1:25" x14ac:dyDescent="0.25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</row>
    <row r="160" spans="1:25" x14ac:dyDescent="0.25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</row>
    <row r="161" spans="1:25" x14ac:dyDescent="0.25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</row>
    <row r="162" spans="1:25" x14ac:dyDescent="0.25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</row>
    <row r="163" spans="1:25" x14ac:dyDescent="0.25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</row>
    <row r="164" spans="1:25" x14ac:dyDescent="0.25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</row>
    <row r="165" spans="1:25" x14ac:dyDescent="0.25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</row>
    <row r="166" spans="1:25" x14ac:dyDescent="0.25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</row>
    <row r="167" spans="1:25" x14ac:dyDescent="0.25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</row>
    <row r="168" spans="1:25" x14ac:dyDescent="0.25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</row>
    <row r="169" spans="1:25" x14ac:dyDescent="0.25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</row>
    <row r="170" spans="1:25" x14ac:dyDescent="0.25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</row>
    <row r="171" spans="1:25" x14ac:dyDescent="0.25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</row>
    <row r="172" spans="1:25" x14ac:dyDescent="0.25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</row>
    <row r="173" spans="1:25" x14ac:dyDescent="0.25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</row>
    <row r="174" spans="1:25" x14ac:dyDescent="0.25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</row>
    <row r="175" spans="1:25" x14ac:dyDescent="0.25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</row>
    <row r="176" spans="1:25" x14ac:dyDescent="0.25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</row>
    <row r="177" spans="1:25" x14ac:dyDescent="0.25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</row>
    <row r="178" spans="1:25" x14ac:dyDescent="0.25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</row>
    <row r="179" spans="1:25" x14ac:dyDescent="0.25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</row>
  </sheetData>
  <mergeCells count="17"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  <mergeCell ref="D20:F20"/>
    <mergeCell ref="G20:H20"/>
    <mergeCell ref="B20:C20"/>
    <mergeCell ref="A1:H1"/>
    <mergeCell ref="A3:H3"/>
    <mergeCell ref="A5:H5"/>
    <mergeCell ref="A7:H7"/>
    <mergeCell ref="B19:H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9"/>
  <sheetViews>
    <sheetView view="pageBreakPreview" zoomScaleNormal="100" zoomScaleSheetLayoutView="100" workbookViewId="0">
      <selection activeCell="O16" sqref="O16"/>
    </sheetView>
  </sheetViews>
  <sheetFormatPr defaultRowHeight="15" x14ac:dyDescent="0.25"/>
  <cols>
    <col min="1" max="1" width="6.7109375" customWidth="1"/>
    <col min="2" max="2" width="3.7109375" customWidth="1"/>
    <col min="3" max="3" width="37.28515625" customWidth="1"/>
    <col min="4" max="9" width="7.5703125" customWidth="1"/>
    <col min="10" max="13" width="8.42578125" customWidth="1"/>
  </cols>
  <sheetData>
    <row r="1" spans="1:25" x14ac:dyDescent="0.25">
      <c r="A1" s="62">
        <v>5</v>
      </c>
      <c r="B1" s="62" t="s">
        <v>150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x14ac:dyDescent="0.25">
      <c r="A2" s="62" t="s">
        <v>151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9.9499999999999993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</row>
    <row r="4" spans="1:25" ht="45.75" customHeight="1" x14ac:dyDescent="0.25">
      <c r="A4" s="62"/>
      <c r="B4" s="73" t="s">
        <v>22</v>
      </c>
      <c r="C4" s="73" t="s">
        <v>23</v>
      </c>
      <c r="D4" s="73" t="s">
        <v>24</v>
      </c>
      <c r="E4" s="74" t="s">
        <v>152</v>
      </c>
      <c r="F4" s="74"/>
      <c r="G4" s="74"/>
      <c r="H4" s="74" t="s">
        <v>153</v>
      </c>
      <c r="I4" s="74"/>
      <c r="J4" s="74" t="s">
        <v>122</v>
      </c>
      <c r="K4" s="74"/>
      <c r="L4" s="74" t="s">
        <v>123</v>
      </c>
      <c r="M4" s="7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25" x14ac:dyDescent="0.25">
      <c r="A5" s="62"/>
      <c r="B5" s="76"/>
      <c r="C5" s="76">
        <v>1</v>
      </c>
      <c r="D5" s="76">
        <v>2</v>
      </c>
      <c r="E5" s="76">
        <v>3</v>
      </c>
      <c r="F5" s="76">
        <v>4</v>
      </c>
      <c r="G5" s="76">
        <v>5</v>
      </c>
      <c r="H5" s="76">
        <v>6</v>
      </c>
      <c r="I5" s="76">
        <v>7</v>
      </c>
      <c r="J5" s="76">
        <v>8</v>
      </c>
      <c r="K5" s="76">
        <v>9</v>
      </c>
      <c r="L5" s="76">
        <v>10</v>
      </c>
      <c r="M5" s="76">
        <v>11</v>
      </c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</row>
    <row r="6" spans="1:25" ht="22.5" customHeight="1" x14ac:dyDescent="0.25">
      <c r="A6" s="69"/>
      <c r="B6" s="77" t="s">
        <v>154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pans="1:25" ht="22.5" customHeight="1" x14ac:dyDescent="0.25">
      <c r="A7" s="69"/>
      <c r="B7" s="79">
        <v>1</v>
      </c>
      <c r="C7" s="79" t="s">
        <v>85</v>
      </c>
      <c r="D7" s="79" t="s">
        <v>84</v>
      </c>
      <c r="E7" s="68">
        <v>423.47</v>
      </c>
      <c r="F7" s="68">
        <v>394.68</v>
      </c>
      <c r="G7" s="68">
        <v>274.60000000000002</v>
      </c>
      <c r="H7" s="68">
        <v>7.29</v>
      </c>
      <c r="I7" s="68">
        <v>54.21</v>
      </c>
      <c r="J7" s="80">
        <v>1.14E-2</v>
      </c>
      <c r="K7" s="80">
        <v>8.7400000000000005E-2</v>
      </c>
      <c r="L7" s="80">
        <v>1.1946816187708401E-3</v>
      </c>
      <c r="M7" s="80">
        <v>8.7026085314114796E-3</v>
      </c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spans="1:25" ht="22.5" customHeight="1" x14ac:dyDescent="0.25">
      <c r="A8" s="69"/>
      <c r="B8" s="79">
        <v>2</v>
      </c>
      <c r="C8" s="79" t="s">
        <v>83</v>
      </c>
      <c r="D8" s="79" t="s">
        <v>84</v>
      </c>
      <c r="E8" s="68">
        <v>393.41</v>
      </c>
      <c r="F8" s="68">
        <v>369.75</v>
      </c>
      <c r="G8" s="68">
        <v>265.82</v>
      </c>
      <c r="H8" s="68">
        <v>6.4</v>
      </c>
      <c r="I8" s="68">
        <v>48</v>
      </c>
      <c r="J8" s="80">
        <v>1.4673</v>
      </c>
      <c r="K8" s="80">
        <v>6.7018000000000004</v>
      </c>
      <c r="L8" s="80">
        <v>0.13215454287641201</v>
      </c>
      <c r="M8" s="80">
        <v>0.58252571112940199</v>
      </c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spans="1:25" ht="22.5" customHeight="1" x14ac:dyDescent="0.25">
      <c r="A9" s="69"/>
      <c r="B9" s="79">
        <v>3</v>
      </c>
      <c r="C9" s="79" t="s">
        <v>42</v>
      </c>
      <c r="D9" s="79" t="s">
        <v>30</v>
      </c>
      <c r="E9" s="68">
        <v>4967.05</v>
      </c>
      <c r="F9" s="68">
        <v>4810.1400000000003</v>
      </c>
      <c r="G9" s="68">
        <v>3096.28</v>
      </c>
      <c r="H9" s="68">
        <v>3.26</v>
      </c>
      <c r="I9" s="68">
        <v>60.42</v>
      </c>
      <c r="J9" s="80">
        <v>0.61450000000000005</v>
      </c>
      <c r="K9" s="80">
        <v>1.4370000000000001</v>
      </c>
      <c r="L9" s="80">
        <v>3.0407491677762501E-2</v>
      </c>
      <c r="M9" s="80">
        <v>6.8605106372231203E-2</v>
      </c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</row>
    <row r="10" spans="1:25" ht="22.5" customHeight="1" x14ac:dyDescent="0.25">
      <c r="A10" s="69"/>
      <c r="B10" s="79">
        <v>4</v>
      </c>
      <c r="C10" s="79" t="s">
        <v>41</v>
      </c>
      <c r="D10" s="79" t="s">
        <v>26</v>
      </c>
      <c r="E10" s="68">
        <v>382.62</v>
      </c>
      <c r="F10" s="68">
        <v>375.34</v>
      </c>
      <c r="G10" s="68">
        <v>403.18</v>
      </c>
      <c r="H10" s="68">
        <v>1.94</v>
      </c>
      <c r="I10" s="68">
        <v>-5.0999999999999996</v>
      </c>
      <c r="J10" s="80">
        <v>0.68069999999999997</v>
      </c>
      <c r="K10" s="80">
        <v>0.57950000000000002</v>
      </c>
      <c r="L10" s="80">
        <v>2.1618048339662899E-3</v>
      </c>
      <c r="M10" s="80">
        <v>1.7569935205373199E-3</v>
      </c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pans="1:25" ht="22.5" customHeight="1" x14ac:dyDescent="0.25">
      <c r="A11" s="69"/>
      <c r="B11" s="79">
        <v>5</v>
      </c>
      <c r="C11" s="79" t="s">
        <v>34</v>
      </c>
      <c r="D11" s="79" t="s">
        <v>35</v>
      </c>
      <c r="E11" s="68">
        <v>252.56</v>
      </c>
      <c r="F11" s="68">
        <v>248.3</v>
      </c>
      <c r="G11" s="68">
        <v>313</v>
      </c>
      <c r="H11" s="68">
        <v>1.72</v>
      </c>
      <c r="I11" s="68">
        <v>-19.309999999999999</v>
      </c>
      <c r="J11" s="80">
        <v>1.1779999999999999</v>
      </c>
      <c r="K11" s="80">
        <v>1.4423999999999999</v>
      </c>
      <c r="L11" s="80">
        <v>2.3154067563796701E-2</v>
      </c>
      <c r="M11" s="80">
        <v>2.7343211663362399E-2</v>
      </c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</row>
    <row r="12" spans="1:25" ht="22.5" customHeight="1" x14ac:dyDescent="0.25">
      <c r="A12" s="69"/>
      <c r="B12" s="79">
        <v>6</v>
      </c>
      <c r="C12" s="79" t="s">
        <v>63</v>
      </c>
      <c r="D12" s="79" t="s">
        <v>26</v>
      </c>
      <c r="E12" s="68">
        <v>270.63</v>
      </c>
      <c r="F12" s="68">
        <v>268.49</v>
      </c>
      <c r="G12" s="68">
        <v>309.01</v>
      </c>
      <c r="H12" s="68">
        <v>0.8</v>
      </c>
      <c r="I12" s="68">
        <v>-12.42</v>
      </c>
      <c r="J12" s="80">
        <v>0.79669999999999996</v>
      </c>
      <c r="K12" s="80">
        <v>0.47110000000000002</v>
      </c>
      <c r="L12" s="80">
        <v>7.4809825175411902E-3</v>
      </c>
      <c r="M12" s="80">
        <v>4.2826717063097E-3</v>
      </c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</row>
    <row r="13" spans="1:25" ht="22.5" customHeight="1" x14ac:dyDescent="0.25">
      <c r="A13" s="69"/>
      <c r="B13" s="79">
        <v>7</v>
      </c>
      <c r="C13" s="79" t="s">
        <v>29</v>
      </c>
      <c r="D13" s="79" t="s">
        <v>30</v>
      </c>
      <c r="E13" s="68">
        <v>119.91</v>
      </c>
      <c r="F13" s="68">
        <v>119.03</v>
      </c>
      <c r="G13" s="68">
        <v>110.12</v>
      </c>
      <c r="H13" s="68">
        <v>0.74</v>
      </c>
      <c r="I13" s="68">
        <v>8.89</v>
      </c>
      <c r="J13" s="80">
        <v>0.1041</v>
      </c>
      <c r="K13" s="80">
        <v>0.56979999999999997</v>
      </c>
      <c r="L13" s="80">
        <v>1.53601922413392E-3</v>
      </c>
      <c r="M13" s="80">
        <v>8.1260950324851793E-3</v>
      </c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</row>
    <row r="14" spans="1:25" ht="22.5" customHeight="1" x14ac:dyDescent="0.25">
      <c r="A14" s="69"/>
      <c r="B14" s="79">
        <v>8</v>
      </c>
      <c r="C14" s="79" t="s">
        <v>62</v>
      </c>
      <c r="D14" s="79" t="s">
        <v>26</v>
      </c>
      <c r="E14" s="68">
        <v>261.75</v>
      </c>
      <c r="F14" s="68">
        <v>260.47000000000003</v>
      </c>
      <c r="G14" s="68">
        <v>294.95999999999998</v>
      </c>
      <c r="H14" s="68">
        <v>0.49</v>
      </c>
      <c r="I14" s="68">
        <v>-11.26</v>
      </c>
      <c r="J14" s="80">
        <v>0.65449999999999997</v>
      </c>
      <c r="K14" s="80">
        <v>0.46079999999999999</v>
      </c>
      <c r="L14" s="80">
        <v>4.4942784706141102E-3</v>
      </c>
      <c r="M14" s="80">
        <v>3.0472856371819399E-3</v>
      </c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</row>
    <row r="15" spans="1:25" ht="22.5" customHeight="1" x14ac:dyDescent="0.25">
      <c r="A15" s="69"/>
      <c r="B15" s="79">
        <v>9</v>
      </c>
      <c r="C15" s="79" t="s">
        <v>38</v>
      </c>
      <c r="D15" s="79" t="s">
        <v>26</v>
      </c>
      <c r="E15" s="68">
        <v>566.82000000000005</v>
      </c>
      <c r="F15" s="68">
        <v>564.35</v>
      </c>
      <c r="G15" s="68">
        <v>537.04999999999995</v>
      </c>
      <c r="H15" s="68">
        <v>0.44</v>
      </c>
      <c r="I15" s="68">
        <v>5.54</v>
      </c>
      <c r="J15" s="80">
        <v>2.1600000000000001E-2</v>
      </c>
      <c r="K15" s="80">
        <v>3.4099999999999998E-2</v>
      </c>
      <c r="L15" s="80">
        <v>1.13779201787698E-4</v>
      </c>
      <c r="M15" s="80">
        <v>1.9217116630876899E-4</v>
      </c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</row>
    <row r="16" spans="1:25" ht="22.5" customHeight="1" x14ac:dyDescent="0.25">
      <c r="A16" s="69"/>
      <c r="B16" s="79">
        <v>10</v>
      </c>
      <c r="C16" s="79" t="s">
        <v>50</v>
      </c>
      <c r="D16" s="79" t="s">
        <v>26</v>
      </c>
      <c r="E16" s="68">
        <v>356.19</v>
      </c>
      <c r="F16" s="68">
        <v>354.8</v>
      </c>
      <c r="G16" s="68">
        <v>389.25</v>
      </c>
      <c r="H16" s="68">
        <v>0.39</v>
      </c>
      <c r="I16" s="68">
        <v>-8.49</v>
      </c>
      <c r="J16" s="80">
        <v>0.87150000000000005</v>
      </c>
      <c r="K16" s="80">
        <v>0.48159999999999997</v>
      </c>
      <c r="L16" s="80">
        <v>9.6712321519546005E-4</v>
      </c>
      <c r="M16" s="80">
        <v>5.2160745140952401E-4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</row>
    <row r="17" spans="1:25" ht="22.5" customHeight="1" x14ac:dyDescent="0.25">
      <c r="A17" s="69"/>
      <c r="B17" s="79">
        <v>11</v>
      </c>
      <c r="C17" s="79" t="s">
        <v>66</v>
      </c>
      <c r="D17" s="79" t="s">
        <v>26</v>
      </c>
      <c r="E17" s="68">
        <v>2391.85</v>
      </c>
      <c r="F17" s="68">
        <v>2385.5500000000002</v>
      </c>
      <c r="G17" s="68">
        <v>2064.44</v>
      </c>
      <c r="H17" s="68">
        <v>0.26</v>
      </c>
      <c r="I17" s="68">
        <v>15.86</v>
      </c>
      <c r="J17" s="80">
        <v>0.54979999999999996</v>
      </c>
      <c r="K17" s="80">
        <v>2.4386999999999999</v>
      </c>
      <c r="L17" s="80">
        <v>6.7414177059211102E-3</v>
      </c>
      <c r="M17" s="80">
        <v>2.8880580993832901E-2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</row>
    <row r="18" spans="1:25" ht="22.5" customHeight="1" x14ac:dyDescent="0.25">
      <c r="A18" s="69"/>
      <c r="B18" s="79">
        <v>12</v>
      </c>
      <c r="C18" s="79" t="s">
        <v>64</v>
      </c>
      <c r="D18" s="79" t="s">
        <v>26</v>
      </c>
      <c r="E18" s="68">
        <v>216.94</v>
      </c>
      <c r="F18" s="68">
        <v>216.46</v>
      </c>
      <c r="G18" s="68">
        <v>217.59</v>
      </c>
      <c r="H18" s="68">
        <v>0.22</v>
      </c>
      <c r="I18" s="68">
        <v>-0.3</v>
      </c>
      <c r="J18" s="80">
        <v>2.9609999999999999</v>
      </c>
      <c r="K18" s="80">
        <v>1.2636000000000001</v>
      </c>
      <c r="L18" s="80">
        <v>4.5511680715079597E-3</v>
      </c>
      <c r="M18" s="80">
        <v>1.8668056155709499E-3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</row>
    <row r="19" spans="1:25" ht="22.5" customHeight="1" x14ac:dyDescent="0.25">
      <c r="A19" s="69"/>
      <c r="B19" s="79">
        <v>13</v>
      </c>
      <c r="C19" s="79" t="s">
        <v>28</v>
      </c>
      <c r="D19" s="79" t="s">
        <v>26</v>
      </c>
      <c r="E19" s="68">
        <v>229.18</v>
      </c>
      <c r="F19" s="68">
        <v>228.88</v>
      </c>
      <c r="G19" s="68">
        <v>245.62</v>
      </c>
      <c r="H19" s="68">
        <v>0.13</v>
      </c>
      <c r="I19" s="68">
        <v>-6.69</v>
      </c>
      <c r="J19" s="80">
        <v>0.2341</v>
      </c>
      <c r="K19" s="80">
        <v>0.1075</v>
      </c>
      <c r="L19" s="80">
        <v>5.6889600893874701E-5</v>
      </c>
      <c r="M19" s="80">
        <v>2.7453023758392798E-5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</row>
    <row r="20" spans="1:25" ht="22.5" customHeight="1" x14ac:dyDescent="0.25">
      <c r="A20" s="69"/>
      <c r="B20" s="79">
        <v>14</v>
      </c>
      <c r="C20" s="79" t="s">
        <v>36</v>
      </c>
      <c r="D20" s="79" t="s">
        <v>26</v>
      </c>
      <c r="E20" s="68">
        <v>459.77</v>
      </c>
      <c r="F20" s="68">
        <v>459.17</v>
      </c>
      <c r="G20" s="68">
        <v>449.51</v>
      </c>
      <c r="H20" s="68">
        <v>0.13</v>
      </c>
      <c r="I20" s="68">
        <v>2.2799999999999998</v>
      </c>
      <c r="J20" s="80">
        <v>0.28549999999999998</v>
      </c>
      <c r="K20" s="80">
        <v>0.32690000000000002</v>
      </c>
      <c r="L20" s="80">
        <v>4.5511680715080798E-4</v>
      </c>
      <c r="M20" s="80">
        <v>5.2160745140952401E-4</v>
      </c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</row>
    <row r="21" spans="1:25" ht="22.5" customHeight="1" x14ac:dyDescent="0.25">
      <c r="A21" s="69"/>
      <c r="B21" s="79">
        <v>15</v>
      </c>
      <c r="C21" s="79" t="s">
        <v>51</v>
      </c>
      <c r="D21" s="79" t="s">
        <v>26</v>
      </c>
      <c r="E21" s="68">
        <v>255.17</v>
      </c>
      <c r="F21" s="68">
        <v>254.94</v>
      </c>
      <c r="G21" s="68">
        <v>236.83</v>
      </c>
      <c r="H21" s="68">
        <v>0.09</v>
      </c>
      <c r="I21" s="68">
        <v>7.74</v>
      </c>
      <c r="J21" s="80">
        <v>0.73660000000000003</v>
      </c>
      <c r="K21" s="80">
        <v>1.8181</v>
      </c>
      <c r="L21" s="80">
        <v>1.4222400223467101E-4</v>
      </c>
      <c r="M21" s="80">
        <v>3.5688930885928899E-4</v>
      </c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</row>
    <row r="22" spans="1:25" ht="22.5" customHeight="1" x14ac:dyDescent="0.25">
      <c r="A22" s="69"/>
      <c r="B22" s="79">
        <v>16</v>
      </c>
      <c r="C22" s="79" t="s">
        <v>55</v>
      </c>
      <c r="D22" s="79" t="s">
        <v>56</v>
      </c>
      <c r="E22" s="68">
        <v>1502.21</v>
      </c>
      <c r="F22" s="68">
        <v>1501.14</v>
      </c>
      <c r="G22" s="68">
        <v>1355.7</v>
      </c>
      <c r="H22" s="68">
        <v>7.0000000000000007E-2</v>
      </c>
      <c r="I22" s="68">
        <v>10.81</v>
      </c>
      <c r="J22" s="80">
        <v>5.0812999999999997</v>
      </c>
      <c r="K22" s="80">
        <v>1.1969000000000001</v>
      </c>
      <c r="L22" s="80">
        <v>7.3956481162034001E-4</v>
      </c>
      <c r="M22" s="80">
        <v>1.6471814255035699E-4</v>
      </c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</row>
    <row r="23" spans="1:25" ht="22.5" customHeight="1" x14ac:dyDescent="0.25">
      <c r="A23" s="69"/>
      <c r="B23" s="79">
        <v>17</v>
      </c>
      <c r="C23" s="79" t="s">
        <v>54</v>
      </c>
      <c r="D23" s="79" t="s">
        <v>26</v>
      </c>
      <c r="E23" s="68">
        <v>1270.24</v>
      </c>
      <c r="F23" s="68">
        <v>1269.4100000000001</v>
      </c>
      <c r="G23" s="68">
        <v>1125.26</v>
      </c>
      <c r="H23" s="68">
        <v>7.0000000000000007E-2</v>
      </c>
      <c r="I23" s="68">
        <v>12.88</v>
      </c>
      <c r="J23" s="80">
        <v>2.4988000000000001</v>
      </c>
      <c r="K23" s="80">
        <v>3.3532999999999999</v>
      </c>
      <c r="L23" s="80">
        <v>7.1396449121781296E-3</v>
      </c>
      <c r="M23" s="80">
        <v>9.2516690065792898E-3</v>
      </c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</row>
    <row r="24" spans="1:25" ht="22.5" customHeight="1" x14ac:dyDescent="0.25">
      <c r="A24" s="69"/>
      <c r="B24" s="79">
        <v>18</v>
      </c>
      <c r="C24" s="79" t="s">
        <v>33</v>
      </c>
      <c r="D24" s="79" t="s">
        <v>30</v>
      </c>
      <c r="E24" s="68">
        <v>1571.29</v>
      </c>
      <c r="F24" s="68">
        <v>1570.41</v>
      </c>
      <c r="G24" s="68">
        <v>1460.24</v>
      </c>
      <c r="H24" s="68">
        <v>0.06</v>
      </c>
      <c r="I24" s="68">
        <v>7.6</v>
      </c>
      <c r="J24" s="80">
        <v>3.2833000000000001</v>
      </c>
      <c r="K24" s="80">
        <v>1.4648000000000001</v>
      </c>
      <c r="L24" s="80">
        <v>9.4436737483787198E-3</v>
      </c>
      <c r="M24" s="80">
        <v>4.06304751624262E-3</v>
      </c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</row>
    <row r="25" spans="1:25" ht="22.5" customHeight="1" x14ac:dyDescent="0.25">
      <c r="A25" s="69"/>
      <c r="B25" s="79">
        <v>19</v>
      </c>
      <c r="C25" s="79" t="s">
        <v>32</v>
      </c>
      <c r="D25" s="79" t="s">
        <v>30</v>
      </c>
      <c r="E25" s="68">
        <v>3089.92</v>
      </c>
      <c r="F25" s="68">
        <v>3088.44</v>
      </c>
      <c r="G25" s="68">
        <v>2872.88</v>
      </c>
      <c r="H25" s="68">
        <v>0.05</v>
      </c>
      <c r="I25" s="68">
        <v>7.55</v>
      </c>
      <c r="J25" s="80">
        <v>2.1480000000000001</v>
      </c>
      <c r="K25" s="80">
        <v>3.1259999999999999</v>
      </c>
      <c r="L25" s="80">
        <v>5.1200640804463897E-3</v>
      </c>
      <c r="M25" s="80">
        <v>7.2201452484578601E-3</v>
      </c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</row>
    <row r="26" spans="1:25" ht="23.1" customHeight="1" x14ac:dyDescent="0.25">
      <c r="A26" s="69"/>
      <c r="B26" s="81" t="s">
        <v>58</v>
      </c>
      <c r="C26" s="81"/>
      <c r="D26" s="81"/>
      <c r="E26" s="82"/>
      <c r="F26" s="82"/>
      <c r="G26" s="82"/>
      <c r="H26" s="82"/>
      <c r="I26" s="82"/>
      <c r="J26" s="83">
        <f>SUM(J7:J25)</f>
        <v>24.178699999999999</v>
      </c>
      <c r="K26" s="83">
        <f>SUM(K7:K25)</f>
        <v>27.361300000000004</v>
      </c>
      <c r="L26" s="83">
        <f>SUM(L7:L25)</f>
        <v>0.23805453494031278</v>
      </c>
      <c r="M26" s="80">
        <f>SUM(M7:M25)</f>
        <v>0.7574563785179006</v>
      </c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</row>
    <row r="27" spans="1:25" ht="22.5" customHeight="1" x14ac:dyDescent="0.25">
      <c r="A27" s="69"/>
      <c r="B27" s="77" t="s">
        <v>155</v>
      </c>
      <c r="C27" s="78"/>
      <c r="D27" s="78"/>
      <c r="E27" s="84"/>
      <c r="F27" s="84"/>
      <c r="G27" s="84"/>
      <c r="H27" s="84"/>
      <c r="I27" s="84"/>
      <c r="J27" s="85"/>
      <c r="K27" s="85"/>
      <c r="L27" s="85"/>
      <c r="M27" s="8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</row>
    <row r="28" spans="1:25" ht="22.5" customHeight="1" x14ac:dyDescent="0.25">
      <c r="A28" s="69"/>
      <c r="B28" s="79">
        <v>1</v>
      </c>
      <c r="C28" s="79" t="s">
        <v>60</v>
      </c>
      <c r="D28" s="79" t="s">
        <v>35</v>
      </c>
      <c r="E28" s="68">
        <v>149.24</v>
      </c>
      <c r="F28" s="68">
        <v>159.05000000000001</v>
      </c>
      <c r="G28" s="68">
        <v>136.62</v>
      </c>
      <c r="H28" s="68">
        <v>-6.17</v>
      </c>
      <c r="I28" s="68">
        <v>9.24</v>
      </c>
      <c r="J28" s="80">
        <v>0.71240000000000003</v>
      </c>
      <c r="K28" s="80">
        <v>0.94130000000000003</v>
      </c>
      <c r="L28" s="80">
        <v>-1.9143350700780399E-2</v>
      </c>
      <c r="M28" s="80">
        <v>-2.44057381212139E-2</v>
      </c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</row>
    <row r="29" spans="1:25" ht="22.5" customHeight="1" x14ac:dyDescent="0.25">
      <c r="A29" s="69"/>
      <c r="B29" s="79">
        <v>2</v>
      </c>
      <c r="C29" s="79" t="s">
        <v>59</v>
      </c>
      <c r="D29" s="79" t="s">
        <v>26</v>
      </c>
      <c r="E29" s="68">
        <v>176.02</v>
      </c>
      <c r="F29" s="68">
        <v>186.58</v>
      </c>
      <c r="G29" s="68">
        <v>174.22</v>
      </c>
      <c r="H29" s="68">
        <v>-5.66</v>
      </c>
      <c r="I29" s="68">
        <v>1.03</v>
      </c>
      <c r="J29" s="80">
        <v>1.4395</v>
      </c>
      <c r="K29" s="80">
        <v>0.98160000000000003</v>
      </c>
      <c r="L29" s="80">
        <v>-7.1766231527590998E-2</v>
      </c>
      <c r="M29" s="80">
        <v>-4.7246653888199097E-2</v>
      </c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</row>
    <row r="30" spans="1:25" ht="22.5" customHeight="1" x14ac:dyDescent="0.25">
      <c r="A30" s="69"/>
      <c r="B30" s="79">
        <v>3</v>
      </c>
      <c r="C30" s="79" t="s">
        <v>61</v>
      </c>
      <c r="D30" s="79" t="s">
        <v>26</v>
      </c>
      <c r="E30" s="68">
        <v>193.36</v>
      </c>
      <c r="F30" s="68">
        <v>202.61</v>
      </c>
      <c r="G30" s="68">
        <v>88.79</v>
      </c>
      <c r="H30" s="68">
        <v>-4.57</v>
      </c>
      <c r="I30" s="68">
        <v>117.77</v>
      </c>
      <c r="J30" s="80">
        <v>2.6815000000000002</v>
      </c>
      <c r="K30" s="80">
        <v>1.6821999999999999</v>
      </c>
      <c r="L30" s="80">
        <v>-0.20926839688802501</v>
      </c>
      <c r="M30" s="80">
        <v>-0.126723157668755</v>
      </c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</row>
    <row r="31" spans="1:25" ht="22.5" customHeight="1" x14ac:dyDescent="0.25">
      <c r="A31" s="69"/>
      <c r="B31" s="79">
        <v>4</v>
      </c>
      <c r="C31" s="79" t="s">
        <v>25</v>
      </c>
      <c r="D31" s="79" t="s">
        <v>26</v>
      </c>
      <c r="E31" s="68">
        <v>338.18</v>
      </c>
      <c r="F31" s="68">
        <v>346.24</v>
      </c>
      <c r="G31" s="68">
        <v>399.1</v>
      </c>
      <c r="H31" s="68">
        <v>-2.33</v>
      </c>
      <c r="I31" s="68">
        <v>-15.26</v>
      </c>
      <c r="J31" s="80">
        <v>2.9268999999999998</v>
      </c>
      <c r="K31" s="80">
        <v>3.8681000000000001</v>
      </c>
      <c r="L31" s="80">
        <v>-3.1715952498321098E-2</v>
      </c>
      <c r="M31" s="80">
        <v>-4.0438303996116899E-2</v>
      </c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</row>
    <row r="32" spans="1:25" ht="22.5" customHeight="1" x14ac:dyDescent="0.25">
      <c r="A32" s="69"/>
      <c r="B32" s="79">
        <v>5</v>
      </c>
      <c r="C32" s="79" t="s">
        <v>44</v>
      </c>
      <c r="D32" s="79" t="s">
        <v>30</v>
      </c>
      <c r="E32" s="68">
        <v>1152.7</v>
      </c>
      <c r="F32" s="68">
        <v>1157.28</v>
      </c>
      <c r="G32" s="68">
        <v>1092.97</v>
      </c>
      <c r="H32" s="68">
        <v>-0.4</v>
      </c>
      <c r="I32" s="68">
        <v>5.46</v>
      </c>
      <c r="J32" s="80">
        <v>8.0299999999999996E-2</v>
      </c>
      <c r="K32" s="80">
        <v>0.38169999999999998</v>
      </c>
      <c r="L32" s="80">
        <v>-2.5600320402230999E-4</v>
      </c>
      <c r="M32" s="80">
        <v>-1.1255739740942299E-3</v>
      </c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</row>
    <row r="33" spans="1:25" ht="22.5" customHeight="1" x14ac:dyDescent="0.25">
      <c r="A33" s="69"/>
      <c r="B33" s="79">
        <v>6</v>
      </c>
      <c r="C33" s="79" t="s">
        <v>48</v>
      </c>
      <c r="D33" s="79" t="s">
        <v>49</v>
      </c>
      <c r="E33" s="68">
        <v>2686.59</v>
      </c>
      <c r="F33" s="68">
        <v>2694.2</v>
      </c>
      <c r="G33" s="68">
        <v>2015.83</v>
      </c>
      <c r="H33" s="68">
        <v>-0.28000000000000003</v>
      </c>
      <c r="I33" s="68">
        <v>33.270000000000003</v>
      </c>
      <c r="J33" s="80">
        <v>6.1372</v>
      </c>
      <c r="K33" s="80">
        <v>3.9725000000000001</v>
      </c>
      <c r="L33" s="80">
        <v>-2.9013696455863301E-2</v>
      </c>
      <c r="M33" s="80">
        <v>-1.8118995680541001E-2</v>
      </c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</row>
    <row r="34" spans="1:25" ht="22.5" customHeight="1" x14ac:dyDescent="0.25">
      <c r="A34" s="69"/>
      <c r="B34" s="79">
        <v>7</v>
      </c>
      <c r="C34" s="79" t="s">
        <v>65</v>
      </c>
      <c r="D34" s="79" t="s">
        <v>26</v>
      </c>
      <c r="E34" s="68">
        <v>154.04</v>
      </c>
      <c r="F34" s="68">
        <v>154.28</v>
      </c>
      <c r="G34" s="68">
        <v>159.28</v>
      </c>
      <c r="H34" s="68">
        <v>-0.16</v>
      </c>
      <c r="I34" s="68">
        <v>-3.29</v>
      </c>
      <c r="J34" s="80">
        <v>0.59219999999999995</v>
      </c>
      <c r="K34" s="80">
        <v>0.1671</v>
      </c>
      <c r="L34" s="80">
        <v>-8.5334401340701497E-5</v>
      </c>
      <c r="M34" s="80">
        <v>-2.7453023758392798E-5</v>
      </c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</row>
    <row r="35" spans="1:25" ht="22.5" customHeight="1" x14ac:dyDescent="0.25">
      <c r="A35" s="69"/>
      <c r="B35" s="79">
        <v>8</v>
      </c>
      <c r="C35" s="79" t="s">
        <v>37</v>
      </c>
      <c r="D35" s="79" t="s">
        <v>26</v>
      </c>
      <c r="E35" s="68">
        <v>145.38</v>
      </c>
      <c r="F35" s="68">
        <v>145.59</v>
      </c>
      <c r="G35" s="68">
        <v>183.91</v>
      </c>
      <c r="H35" s="68">
        <v>-0.14000000000000001</v>
      </c>
      <c r="I35" s="68">
        <v>-20.95</v>
      </c>
      <c r="J35" s="80">
        <v>5.1147999999999998</v>
      </c>
      <c r="K35" s="80">
        <v>3.1583999999999999</v>
      </c>
      <c r="L35" s="80">
        <v>-3.2427072509494401E-3</v>
      </c>
      <c r="M35" s="80">
        <v>-1.92171166308762E-3</v>
      </c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</row>
    <row r="36" spans="1:25" ht="22.5" customHeight="1" x14ac:dyDescent="0.25">
      <c r="A36" s="69"/>
      <c r="B36" s="79">
        <v>9</v>
      </c>
      <c r="C36" s="79" t="s">
        <v>27</v>
      </c>
      <c r="D36" s="79" t="s">
        <v>26</v>
      </c>
      <c r="E36" s="68">
        <v>55.73</v>
      </c>
      <c r="F36" s="68">
        <v>55.8</v>
      </c>
      <c r="G36" s="68">
        <v>86.15</v>
      </c>
      <c r="H36" s="68">
        <v>-0.13</v>
      </c>
      <c r="I36" s="68">
        <v>-35.31</v>
      </c>
      <c r="J36" s="80">
        <v>2.2955000000000001</v>
      </c>
      <c r="K36" s="80">
        <v>1.2157</v>
      </c>
      <c r="L36" s="80">
        <v>-1.18330369859206E-2</v>
      </c>
      <c r="M36" s="80">
        <v>-6.0671182506054798E-3</v>
      </c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</row>
    <row r="37" spans="1:25" ht="23.1" customHeight="1" x14ac:dyDescent="0.25">
      <c r="A37" s="69"/>
      <c r="B37" s="81" t="s">
        <v>58</v>
      </c>
      <c r="C37" s="81"/>
      <c r="D37" s="81"/>
      <c r="E37" s="82"/>
      <c r="F37" s="82"/>
      <c r="G37" s="82"/>
      <c r="H37" s="82"/>
      <c r="I37" s="82"/>
      <c r="J37" s="83">
        <f>SUM(J28:J36)</f>
        <v>21.9803</v>
      </c>
      <c r="K37" s="83">
        <f>SUM(K28:K36)</f>
        <v>16.368600000000001</v>
      </c>
      <c r="L37" s="83">
        <f>SUM(L28:L36)</f>
        <v>-0.37632470991281386</v>
      </c>
      <c r="M37" s="80">
        <f>SUM(M28:M36)</f>
        <v>-0.26607470626637164</v>
      </c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</row>
    <row r="38" spans="1:25" ht="22.5" customHeight="1" x14ac:dyDescent="0.25">
      <c r="A38" s="69"/>
      <c r="B38" s="77" t="s">
        <v>156</v>
      </c>
      <c r="C38" s="78"/>
      <c r="D38" s="78"/>
      <c r="E38" s="84"/>
      <c r="F38" s="84"/>
      <c r="G38" s="84"/>
      <c r="H38" s="84"/>
      <c r="I38" s="84"/>
      <c r="J38" s="85"/>
      <c r="K38" s="85"/>
      <c r="L38" s="85"/>
      <c r="M38" s="8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</row>
    <row r="39" spans="1:25" ht="22.5" customHeight="1" x14ac:dyDescent="0.25">
      <c r="A39" s="69"/>
      <c r="B39" s="79">
        <v>1</v>
      </c>
      <c r="C39" s="79" t="s">
        <v>46</v>
      </c>
      <c r="D39" s="79" t="s">
        <v>47</v>
      </c>
      <c r="E39" s="68">
        <v>218.59</v>
      </c>
      <c r="F39" s="68">
        <v>218.59</v>
      </c>
      <c r="G39" s="68">
        <v>202.18</v>
      </c>
      <c r="H39" s="68">
        <v>0</v>
      </c>
      <c r="I39" s="68">
        <v>8.1199999999999992</v>
      </c>
      <c r="J39" s="80">
        <v>17.544899999999998</v>
      </c>
      <c r="K39" s="80">
        <v>18.393699999999999</v>
      </c>
      <c r="L39" s="80">
        <v>0</v>
      </c>
      <c r="M39" s="80">
        <v>0</v>
      </c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</row>
    <row r="40" spans="1:25" ht="22.5" customHeight="1" x14ac:dyDescent="0.25">
      <c r="A40" s="69"/>
      <c r="B40" s="79">
        <v>2</v>
      </c>
      <c r="C40" s="79" t="s">
        <v>45</v>
      </c>
      <c r="D40" s="79" t="s">
        <v>30</v>
      </c>
      <c r="E40" s="68">
        <v>612.71</v>
      </c>
      <c r="F40" s="68">
        <v>612.71</v>
      </c>
      <c r="G40" s="68">
        <v>569.29</v>
      </c>
      <c r="H40" s="68">
        <v>0</v>
      </c>
      <c r="I40" s="68">
        <v>7.63</v>
      </c>
      <c r="J40" s="80">
        <v>3.2833000000000001</v>
      </c>
      <c r="K40" s="80">
        <v>1.4648000000000001</v>
      </c>
      <c r="L40" s="80">
        <v>0</v>
      </c>
      <c r="M40" s="80">
        <v>0</v>
      </c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5" ht="22.5" customHeight="1" x14ac:dyDescent="0.25">
      <c r="A41" s="69"/>
      <c r="B41" s="79">
        <v>3</v>
      </c>
      <c r="C41" s="79" t="s">
        <v>67</v>
      </c>
      <c r="D41" s="79" t="s">
        <v>30</v>
      </c>
      <c r="E41" s="68">
        <v>62.43</v>
      </c>
      <c r="F41" s="68">
        <v>62.43</v>
      </c>
      <c r="G41" s="68">
        <v>72.56</v>
      </c>
      <c r="H41" s="68">
        <v>0</v>
      </c>
      <c r="I41" s="68">
        <v>-13.96</v>
      </c>
      <c r="J41" s="80">
        <v>0.28439999999999999</v>
      </c>
      <c r="K41" s="80">
        <v>0.22789999999999999</v>
      </c>
      <c r="L41" s="80">
        <v>0</v>
      </c>
      <c r="M41" s="80">
        <v>0</v>
      </c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</row>
    <row r="42" spans="1:25" ht="22.5" customHeight="1" x14ac:dyDescent="0.25">
      <c r="A42" s="69"/>
      <c r="B42" s="79">
        <v>4</v>
      </c>
      <c r="C42" s="79" t="s">
        <v>68</v>
      </c>
      <c r="D42" s="79" t="s">
        <v>30</v>
      </c>
      <c r="E42" s="68">
        <v>372.39</v>
      </c>
      <c r="F42" s="68">
        <v>372.39</v>
      </c>
      <c r="G42" s="68">
        <v>320</v>
      </c>
      <c r="H42" s="68">
        <v>0</v>
      </c>
      <c r="I42" s="68">
        <v>16.37</v>
      </c>
      <c r="J42" s="80">
        <v>1.3895999999999999</v>
      </c>
      <c r="K42" s="80">
        <v>0.84540000000000004</v>
      </c>
      <c r="L42" s="80">
        <v>0</v>
      </c>
      <c r="M42" s="80">
        <v>0</v>
      </c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ht="22.5" customHeight="1" x14ac:dyDescent="0.25">
      <c r="A43" s="69"/>
      <c r="B43" s="79">
        <v>5</v>
      </c>
      <c r="C43" s="79" t="s">
        <v>69</v>
      </c>
      <c r="D43" s="79" t="s">
        <v>30</v>
      </c>
      <c r="E43" s="68">
        <v>465.31</v>
      </c>
      <c r="F43" s="68">
        <v>465.31</v>
      </c>
      <c r="G43" s="68">
        <v>447.06</v>
      </c>
      <c r="H43" s="68">
        <v>0</v>
      </c>
      <c r="I43" s="68">
        <v>4.08</v>
      </c>
      <c r="J43" s="80">
        <v>3.1478000000000002</v>
      </c>
      <c r="K43" s="80">
        <v>2.3913000000000002</v>
      </c>
      <c r="L43" s="80">
        <v>0</v>
      </c>
      <c r="M43" s="80">
        <v>0</v>
      </c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</row>
    <row r="44" spans="1:25" ht="22.5" customHeight="1" x14ac:dyDescent="0.25">
      <c r="A44" s="69"/>
      <c r="B44" s="79">
        <v>6</v>
      </c>
      <c r="C44" s="79" t="s">
        <v>70</v>
      </c>
      <c r="D44" s="79" t="s">
        <v>40</v>
      </c>
      <c r="E44" s="68">
        <v>322.44</v>
      </c>
      <c r="F44" s="68">
        <v>322.44</v>
      </c>
      <c r="G44" s="68">
        <v>314.99</v>
      </c>
      <c r="H44" s="68">
        <v>0</v>
      </c>
      <c r="I44" s="68">
        <v>2.37</v>
      </c>
      <c r="J44" s="80">
        <v>0.50329999999999997</v>
      </c>
      <c r="K44" s="80">
        <v>1.0497000000000001</v>
      </c>
      <c r="L44" s="80">
        <v>0</v>
      </c>
      <c r="M44" s="80">
        <v>0</v>
      </c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ht="22.5" customHeight="1" x14ac:dyDescent="0.25">
      <c r="A45" s="69"/>
      <c r="B45" s="79">
        <v>7</v>
      </c>
      <c r="C45" s="79" t="s">
        <v>39</v>
      </c>
      <c r="D45" s="79" t="s">
        <v>40</v>
      </c>
      <c r="E45" s="68">
        <v>175.77</v>
      </c>
      <c r="F45" s="68">
        <v>175.77</v>
      </c>
      <c r="G45" s="68">
        <v>167.47</v>
      </c>
      <c r="H45" s="68">
        <v>0</v>
      </c>
      <c r="I45" s="68">
        <v>4.96</v>
      </c>
      <c r="J45" s="80">
        <v>1.3118000000000001</v>
      </c>
      <c r="K45" s="80">
        <v>1.3013999999999999</v>
      </c>
      <c r="L45" s="80">
        <v>0</v>
      </c>
      <c r="M45" s="80">
        <v>0</v>
      </c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</row>
    <row r="46" spans="1:25" ht="22.5" customHeight="1" x14ac:dyDescent="0.25">
      <c r="A46" s="69"/>
      <c r="B46" s="79">
        <v>8</v>
      </c>
      <c r="C46" s="79" t="s">
        <v>71</v>
      </c>
      <c r="D46" s="79" t="s">
        <v>72</v>
      </c>
      <c r="E46" s="68">
        <v>65.930000000000007</v>
      </c>
      <c r="F46" s="68">
        <v>65.930000000000007</v>
      </c>
      <c r="G46" s="68">
        <v>61.71</v>
      </c>
      <c r="H46" s="68">
        <v>0</v>
      </c>
      <c r="I46" s="68">
        <v>6.84</v>
      </c>
      <c r="J46" s="80">
        <v>2.5003000000000002</v>
      </c>
      <c r="K46" s="80">
        <v>2.3563999999999998</v>
      </c>
      <c r="L46" s="80">
        <v>0</v>
      </c>
      <c r="M46" s="80">
        <v>0</v>
      </c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  <row r="47" spans="1:25" ht="22.5" customHeight="1" x14ac:dyDescent="0.25">
      <c r="A47" s="69"/>
      <c r="B47" s="79">
        <v>9</v>
      </c>
      <c r="C47" s="79" t="s">
        <v>73</v>
      </c>
      <c r="D47" s="79" t="s">
        <v>30</v>
      </c>
      <c r="E47" s="68">
        <v>252.63</v>
      </c>
      <c r="F47" s="68">
        <v>252.63</v>
      </c>
      <c r="G47" s="68">
        <v>243.02</v>
      </c>
      <c r="H47" s="68">
        <v>0</v>
      </c>
      <c r="I47" s="68">
        <v>3.95</v>
      </c>
      <c r="J47" s="80">
        <v>1.617</v>
      </c>
      <c r="K47" s="80">
        <v>1.0931</v>
      </c>
      <c r="L47" s="80">
        <v>0</v>
      </c>
      <c r="M47" s="80">
        <v>0</v>
      </c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</row>
    <row r="48" spans="1:25" ht="22.5" customHeight="1" x14ac:dyDescent="0.25">
      <c r="A48" s="69"/>
      <c r="B48" s="79">
        <v>10</v>
      </c>
      <c r="C48" s="79" t="s">
        <v>74</v>
      </c>
      <c r="D48" s="79" t="s">
        <v>53</v>
      </c>
      <c r="E48" s="68">
        <v>688.69</v>
      </c>
      <c r="F48" s="68">
        <v>688.69</v>
      </c>
      <c r="G48" s="68">
        <v>660.47</v>
      </c>
      <c r="H48" s="68">
        <v>0</v>
      </c>
      <c r="I48" s="68">
        <v>4.2699999999999996</v>
      </c>
      <c r="J48" s="80">
        <v>4.2221000000000002</v>
      </c>
      <c r="K48" s="80">
        <v>3.9577</v>
      </c>
      <c r="L48" s="80">
        <v>0</v>
      </c>
      <c r="M48" s="80">
        <v>0</v>
      </c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</row>
    <row r="49" spans="1:25" ht="22.5" customHeight="1" x14ac:dyDescent="0.25">
      <c r="A49" s="69"/>
      <c r="B49" s="79">
        <v>11</v>
      </c>
      <c r="C49" s="79" t="s">
        <v>75</v>
      </c>
      <c r="D49" s="79" t="s">
        <v>53</v>
      </c>
      <c r="E49" s="68">
        <v>544.75</v>
      </c>
      <c r="F49" s="68">
        <v>544.75</v>
      </c>
      <c r="G49" s="68">
        <v>502.61</v>
      </c>
      <c r="H49" s="68">
        <v>0</v>
      </c>
      <c r="I49" s="68">
        <v>8.3800000000000008</v>
      </c>
      <c r="J49" s="80">
        <v>3.1699999999999999E-2</v>
      </c>
      <c r="K49" s="80">
        <v>0.10100000000000001</v>
      </c>
      <c r="L49" s="80">
        <v>0</v>
      </c>
      <c r="M49" s="80">
        <v>0</v>
      </c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</row>
    <row r="50" spans="1:25" ht="22.5" customHeight="1" x14ac:dyDescent="0.25">
      <c r="A50" s="69"/>
      <c r="B50" s="79">
        <v>12</v>
      </c>
      <c r="C50" s="79" t="s">
        <v>52</v>
      </c>
      <c r="D50" s="79" t="s">
        <v>53</v>
      </c>
      <c r="E50" s="68">
        <v>681.5</v>
      </c>
      <c r="F50" s="68">
        <v>681.5</v>
      </c>
      <c r="G50" s="68">
        <v>660.29</v>
      </c>
      <c r="H50" s="68">
        <v>0</v>
      </c>
      <c r="I50" s="68">
        <v>3.21</v>
      </c>
      <c r="J50" s="80">
        <v>2.3441999999999998</v>
      </c>
      <c r="K50" s="80">
        <v>2.1473</v>
      </c>
      <c r="L50" s="80">
        <v>0</v>
      </c>
      <c r="M50" s="80">
        <v>0</v>
      </c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</row>
    <row r="51" spans="1:25" ht="22.5" customHeight="1" x14ac:dyDescent="0.25">
      <c r="A51" s="69"/>
      <c r="B51" s="79">
        <v>13</v>
      </c>
      <c r="C51" s="79" t="s">
        <v>57</v>
      </c>
      <c r="D51" s="79" t="s">
        <v>53</v>
      </c>
      <c r="E51" s="68">
        <v>318.25</v>
      </c>
      <c r="F51" s="68">
        <v>318.25</v>
      </c>
      <c r="G51" s="68">
        <v>304.39999999999998</v>
      </c>
      <c r="H51" s="68">
        <v>0</v>
      </c>
      <c r="I51" s="68">
        <v>4.55</v>
      </c>
      <c r="J51" s="80">
        <v>0.75839999999999996</v>
      </c>
      <c r="K51" s="80">
        <v>0.90239999999999998</v>
      </c>
      <c r="L51" s="80">
        <v>0</v>
      </c>
      <c r="M51" s="80">
        <v>0</v>
      </c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</row>
    <row r="52" spans="1:25" ht="22.5" customHeight="1" x14ac:dyDescent="0.25">
      <c r="A52" s="69"/>
      <c r="B52" s="79">
        <v>14</v>
      </c>
      <c r="C52" s="79" t="s">
        <v>76</v>
      </c>
      <c r="D52" s="79" t="s">
        <v>77</v>
      </c>
      <c r="E52" s="68">
        <v>2499</v>
      </c>
      <c r="F52" s="68">
        <v>2499</v>
      </c>
      <c r="G52" s="68">
        <v>2499</v>
      </c>
      <c r="H52" s="68">
        <v>0</v>
      </c>
      <c r="I52" s="68">
        <v>0</v>
      </c>
      <c r="J52" s="80">
        <v>0.63500000000000001</v>
      </c>
      <c r="K52" s="80">
        <v>0.51219999999999999</v>
      </c>
      <c r="L52" s="80">
        <v>0</v>
      </c>
      <c r="M52" s="80">
        <v>0</v>
      </c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</row>
    <row r="53" spans="1:25" ht="22.5" customHeight="1" x14ac:dyDescent="0.25">
      <c r="A53" s="69"/>
      <c r="B53" s="79">
        <v>15</v>
      </c>
      <c r="C53" s="79" t="s">
        <v>78</v>
      </c>
      <c r="D53" s="79" t="s">
        <v>77</v>
      </c>
      <c r="E53" s="68">
        <v>699</v>
      </c>
      <c r="F53" s="68">
        <v>699</v>
      </c>
      <c r="G53" s="68">
        <v>599</v>
      </c>
      <c r="H53" s="68">
        <v>0</v>
      </c>
      <c r="I53" s="68">
        <v>16.690000000000001</v>
      </c>
      <c r="J53" s="80">
        <v>0.21099999999999999</v>
      </c>
      <c r="K53" s="80">
        <v>0.16400000000000001</v>
      </c>
      <c r="L53" s="80">
        <v>0</v>
      </c>
      <c r="M53" s="80">
        <v>0</v>
      </c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</row>
    <row r="54" spans="1:25" ht="22.5" customHeight="1" x14ac:dyDescent="0.25">
      <c r="A54" s="69"/>
      <c r="B54" s="79">
        <v>16</v>
      </c>
      <c r="C54" s="79" t="s">
        <v>79</v>
      </c>
      <c r="D54" s="79" t="s">
        <v>77</v>
      </c>
      <c r="E54" s="68">
        <v>1499</v>
      </c>
      <c r="F54" s="68">
        <v>1499</v>
      </c>
      <c r="G54" s="68">
        <v>1399</v>
      </c>
      <c r="H54" s="68">
        <v>0</v>
      </c>
      <c r="I54" s="68">
        <v>7.15</v>
      </c>
      <c r="J54" s="80">
        <v>0.9919</v>
      </c>
      <c r="K54" s="80">
        <v>1.0147999999999999</v>
      </c>
      <c r="L54" s="80">
        <v>0</v>
      </c>
      <c r="M54" s="80">
        <v>0</v>
      </c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</row>
    <row r="55" spans="1:25" ht="22.5" customHeight="1" x14ac:dyDescent="0.25">
      <c r="A55" s="69"/>
      <c r="B55" s="79">
        <v>17</v>
      </c>
      <c r="C55" s="79" t="s">
        <v>119</v>
      </c>
      <c r="D55" s="79" t="s">
        <v>80</v>
      </c>
      <c r="E55" s="68">
        <v>6.45</v>
      </c>
      <c r="F55" s="68">
        <v>6.45</v>
      </c>
      <c r="G55" s="68">
        <v>4.83</v>
      </c>
      <c r="H55" s="68">
        <v>0</v>
      </c>
      <c r="I55" s="68">
        <v>33.54</v>
      </c>
      <c r="J55" s="80">
        <v>8.3627000000000002</v>
      </c>
      <c r="K55" s="80">
        <v>12.9291</v>
      </c>
      <c r="L55" s="80">
        <v>0</v>
      </c>
      <c r="M55" s="80">
        <v>0</v>
      </c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</row>
    <row r="56" spans="1:25" ht="22.5" customHeight="1" x14ac:dyDescent="0.25">
      <c r="A56" s="69"/>
      <c r="B56" s="79">
        <v>18</v>
      </c>
      <c r="C56" s="79" t="s">
        <v>135</v>
      </c>
      <c r="D56" s="79" t="s">
        <v>81</v>
      </c>
      <c r="E56" s="68">
        <v>2566.5</v>
      </c>
      <c r="F56" s="68">
        <v>2566.5</v>
      </c>
      <c r="G56" s="68">
        <v>2566.5</v>
      </c>
      <c r="H56" s="68">
        <v>0</v>
      </c>
      <c r="I56" s="68">
        <v>0</v>
      </c>
      <c r="J56" s="80">
        <v>2.0674000000000001</v>
      </c>
      <c r="K56" s="80">
        <v>3.0667</v>
      </c>
      <c r="L56" s="80">
        <v>0</v>
      </c>
      <c r="M56" s="80">
        <v>0</v>
      </c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</row>
    <row r="57" spans="1:25" ht="22.5" customHeight="1" x14ac:dyDescent="0.25">
      <c r="A57" s="69"/>
      <c r="B57" s="79">
        <v>19</v>
      </c>
      <c r="C57" s="79" t="s">
        <v>82</v>
      </c>
      <c r="D57" s="79" t="s">
        <v>30</v>
      </c>
      <c r="E57" s="68">
        <v>402.11</v>
      </c>
      <c r="F57" s="68">
        <v>402.11</v>
      </c>
      <c r="G57" s="68">
        <v>387.5</v>
      </c>
      <c r="H57" s="68">
        <v>0</v>
      </c>
      <c r="I57" s="68">
        <v>3.77</v>
      </c>
      <c r="J57" s="80">
        <v>0.2495</v>
      </c>
      <c r="K57" s="80">
        <v>0.33739999999999998</v>
      </c>
      <c r="L57" s="80">
        <v>0</v>
      </c>
      <c r="M57" s="80">
        <v>0</v>
      </c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</row>
    <row r="58" spans="1:25" ht="22.5" customHeight="1" x14ac:dyDescent="0.25">
      <c r="A58" s="69"/>
      <c r="B58" s="79">
        <v>20</v>
      </c>
      <c r="C58" s="79" t="s">
        <v>31</v>
      </c>
      <c r="D58" s="79" t="s">
        <v>30</v>
      </c>
      <c r="E58" s="68">
        <v>143.11000000000001</v>
      </c>
      <c r="F58" s="68">
        <v>143.11000000000001</v>
      </c>
      <c r="G58" s="68">
        <v>132.22</v>
      </c>
      <c r="H58" s="68">
        <v>0</v>
      </c>
      <c r="I58" s="68">
        <v>8.24</v>
      </c>
      <c r="J58" s="80">
        <v>1.1177999999999999</v>
      </c>
      <c r="K58" s="80">
        <v>0.5917</v>
      </c>
      <c r="L58" s="80">
        <v>0</v>
      </c>
      <c r="M58" s="80">
        <v>0</v>
      </c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</row>
    <row r="59" spans="1:25" ht="22.5" customHeight="1" x14ac:dyDescent="0.25">
      <c r="A59" s="69"/>
      <c r="B59" s="79">
        <v>21</v>
      </c>
      <c r="C59" s="79" t="s">
        <v>43</v>
      </c>
      <c r="D59" s="79" t="s">
        <v>30</v>
      </c>
      <c r="E59" s="68">
        <v>6.31</v>
      </c>
      <c r="F59" s="68">
        <v>6.31</v>
      </c>
      <c r="G59" s="68">
        <v>6.24</v>
      </c>
      <c r="H59" s="68">
        <v>0</v>
      </c>
      <c r="I59" s="68">
        <v>1.1200000000000001</v>
      </c>
      <c r="J59" s="80">
        <v>0.34949999999999998</v>
      </c>
      <c r="K59" s="80">
        <v>0.19689999999999999</v>
      </c>
      <c r="L59" s="80">
        <v>0</v>
      </c>
      <c r="M59" s="80">
        <v>0</v>
      </c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</row>
    <row r="60" spans="1:25" ht="22.5" customHeight="1" x14ac:dyDescent="0.25">
      <c r="A60" s="69"/>
      <c r="B60" s="79">
        <v>22</v>
      </c>
      <c r="C60" s="79" t="s">
        <v>86</v>
      </c>
      <c r="D60" s="79" t="s">
        <v>87</v>
      </c>
      <c r="E60" s="68">
        <v>1.79</v>
      </c>
      <c r="F60" s="68">
        <v>1.79</v>
      </c>
      <c r="G60" s="68">
        <v>1.79</v>
      </c>
      <c r="H60" s="68">
        <v>0</v>
      </c>
      <c r="I60" s="68">
        <v>0</v>
      </c>
      <c r="J60" s="80">
        <v>6.4500000000000002E-2</v>
      </c>
      <c r="K60" s="80">
        <v>0.54679999999999995</v>
      </c>
      <c r="L60" s="80">
        <v>0</v>
      </c>
      <c r="M60" s="80">
        <v>0</v>
      </c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</row>
    <row r="61" spans="1:25" ht="22.5" customHeight="1" x14ac:dyDescent="0.25">
      <c r="A61" s="69"/>
      <c r="B61" s="79">
        <v>23</v>
      </c>
      <c r="C61" s="79" t="s">
        <v>88</v>
      </c>
      <c r="D61" s="79" t="s">
        <v>30</v>
      </c>
      <c r="E61" s="68">
        <v>129.66</v>
      </c>
      <c r="F61" s="68">
        <v>129.66</v>
      </c>
      <c r="G61" s="68">
        <v>114.26</v>
      </c>
      <c r="H61" s="68">
        <v>0</v>
      </c>
      <c r="I61" s="68">
        <v>13.48</v>
      </c>
      <c r="J61" s="80">
        <v>0.85289999999999999</v>
      </c>
      <c r="K61" s="80">
        <v>0.6784</v>
      </c>
      <c r="L61" s="80">
        <v>0</v>
      </c>
      <c r="M61" s="80">
        <v>0</v>
      </c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</row>
    <row r="62" spans="1:25" ht="23.1" customHeight="1" x14ac:dyDescent="0.25">
      <c r="A62" s="69"/>
      <c r="B62" s="81" t="s">
        <v>58</v>
      </c>
      <c r="C62" s="81"/>
      <c r="D62" s="81"/>
      <c r="E62" s="82"/>
      <c r="F62" s="82"/>
      <c r="G62" s="82"/>
      <c r="H62" s="82"/>
      <c r="I62" s="82"/>
      <c r="J62" s="83">
        <f>SUM(J39:J61)</f>
        <v>53.841000000000008</v>
      </c>
      <c r="K62" s="83">
        <f>SUM(K39:K61)</f>
        <v>56.270100000000006</v>
      </c>
      <c r="L62" s="83">
        <f>SUM(L39:L61)</f>
        <v>0</v>
      </c>
      <c r="M62" s="80">
        <f>SUM(M39:M61)</f>
        <v>0</v>
      </c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</row>
    <row r="63" spans="1:25" x14ac:dyDescent="0.25">
      <c r="A63" s="69"/>
      <c r="B63" s="69"/>
      <c r="C63" s="69"/>
      <c r="D63" s="69"/>
      <c r="E63" s="86"/>
      <c r="F63" s="86"/>
      <c r="G63" s="86"/>
      <c r="H63" s="86"/>
      <c r="I63" s="86"/>
      <c r="J63" s="87"/>
      <c r="K63" s="87"/>
      <c r="L63" s="87"/>
      <c r="M63" s="87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</row>
    <row r="64" spans="1:25" x14ac:dyDescent="0.25">
      <c r="A64" s="69"/>
      <c r="B64" s="69"/>
      <c r="C64" s="69"/>
      <c r="D64" s="69"/>
      <c r="E64" s="86"/>
      <c r="F64" s="86"/>
      <c r="G64" s="86"/>
      <c r="H64" s="86"/>
      <c r="I64" s="86"/>
      <c r="J64" s="87">
        <f>SUM(J26,J37,J62)</f>
        <v>100</v>
      </c>
      <c r="K64" s="87">
        <f>SUM(K26,K37,K62)</f>
        <v>100</v>
      </c>
      <c r="L64" s="87">
        <f>SUM(L26,L37,L62)</f>
        <v>-0.13827017497250108</v>
      </c>
      <c r="M64" s="87">
        <f>SUM(M26,M37,M62)</f>
        <v>0.49138167225152896</v>
      </c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</row>
    <row r="65" spans="1:25" x14ac:dyDescent="0.25">
      <c r="A65" s="69"/>
      <c r="B65" s="69"/>
      <c r="C65" s="69"/>
      <c r="D65" s="69"/>
      <c r="E65" s="86"/>
      <c r="F65" s="86"/>
      <c r="G65" s="86"/>
      <c r="H65" s="86"/>
      <c r="I65" s="86"/>
      <c r="J65" s="87"/>
      <c r="K65" s="87"/>
      <c r="L65" s="87"/>
      <c r="M65" s="87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</row>
    <row r="66" spans="1:25" x14ac:dyDescent="0.25">
      <c r="A66" s="69"/>
      <c r="B66" s="69"/>
      <c r="C66" s="69"/>
      <c r="D66" s="69"/>
      <c r="E66" s="86"/>
      <c r="F66" s="86"/>
      <c r="G66" s="86"/>
      <c r="H66" s="86"/>
      <c r="I66" s="86"/>
      <c r="J66" s="87"/>
      <c r="K66" s="87"/>
      <c r="L66" s="87"/>
      <c r="M66" s="87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</row>
    <row r="67" spans="1:25" x14ac:dyDescent="0.25">
      <c r="A67" s="69"/>
      <c r="B67" s="69"/>
      <c r="C67" s="69"/>
      <c r="D67" s="69"/>
      <c r="E67" s="86"/>
      <c r="F67" s="86"/>
      <c r="G67" s="86"/>
      <c r="H67" s="86"/>
      <c r="I67" s="86"/>
      <c r="J67" s="87"/>
      <c r="K67" s="87"/>
      <c r="L67" s="87"/>
      <c r="M67" s="87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</row>
    <row r="68" spans="1:25" x14ac:dyDescent="0.25">
      <c r="A68" s="69"/>
      <c r="B68" s="69"/>
      <c r="C68" s="69"/>
      <c r="D68" s="69"/>
      <c r="E68" s="86"/>
      <c r="F68" s="86"/>
      <c r="G68" s="86"/>
      <c r="H68" s="86"/>
      <c r="I68" s="86"/>
      <c r="J68" s="87"/>
      <c r="K68" s="87"/>
      <c r="L68" s="87"/>
      <c r="M68" s="87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</row>
    <row r="69" spans="1:25" x14ac:dyDescent="0.25">
      <c r="A69" s="69"/>
      <c r="B69" s="69"/>
      <c r="C69" s="69"/>
      <c r="D69" s="69"/>
      <c r="E69" s="86"/>
      <c r="F69" s="86"/>
      <c r="G69" s="86"/>
      <c r="H69" s="86"/>
      <c r="I69" s="86"/>
      <c r="J69" s="87"/>
      <c r="K69" s="87"/>
      <c r="L69" s="87"/>
      <c r="M69" s="87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</row>
    <row r="70" spans="1:25" x14ac:dyDescent="0.25">
      <c r="A70" s="69"/>
      <c r="B70" s="69"/>
      <c r="C70" s="69"/>
      <c r="D70" s="69"/>
      <c r="E70" s="86"/>
      <c r="F70" s="86"/>
      <c r="G70" s="86"/>
      <c r="H70" s="86"/>
      <c r="I70" s="86"/>
      <c r="J70" s="87"/>
      <c r="K70" s="87"/>
      <c r="L70" s="87"/>
      <c r="M70" s="87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</row>
    <row r="71" spans="1:25" x14ac:dyDescent="0.25">
      <c r="A71" s="55"/>
      <c r="B71" s="55"/>
      <c r="C71" s="55"/>
      <c r="D71" s="55"/>
      <c r="E71" s="88"/>
      <c r="F71" s="88"/>
      <c r="G71" s="88"/>
      <c r="H71" s="88"/>
      <c r="I71" s="88"/>
      <c r="J71" s="89"/>
      <c r="K71" s="89"/>
      <c r="L71" s="89"/>
      <c r="M71" s="89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</row>
    <row r="72" spans="1:25" x14ac:dyDescent="0.25">
      <c r="A72" s="55"/>
      <c r="B72" s="55"/>
      <c r="C72" s="55"/>
      <c r="D72" s="55"/>
      <c r="E72" s="88"/>
      <c r="F72" s="88"/>
      <c r="G72" s="88"/>
      <c r="H72" s="88"/>
      <c r="I72" s="88"/>
      <c r="J72" s="89"/>
      <c r="K72" s="89"/>
      <c r="L72" s="89"/>
      <c r="M72" s="89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</row>
    <row r="73" spans="1:25" x14ac:dyDescent="0.25">
      <c r="A73" s="55"/>
      <c r="B73" s="55"/>
      <c r="C73" s="55"/>
      <c r="D73" s="55"/>
      <c r="E73" s="88"/>
      <c r="F73" s="88"/>
      <c r="G73" s="88"/>
      <c r="H73" s="88"/>
      <c r="I73" s="88"/>
      <c r="J73" s="89"/>
      <c r="K73" s="89"/>
      <c r="L73" s="89"/>
      <c r="M73" s="89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</row>
    <row r="74" spans="1:25" x14ac:dyDescent="0.25">
      <c r="A74" s="55"/>
      <c r="B74" s="55"/>
      <c r="C74" s="55"/>
      <c r="D74" s="55"/>
      <c r="E74" s="88"/>
      <c r="F74" s="88"/>
      <c r="G74" s="88"/>
      <c r="H74" s="88"/>
      <c r="I74" s="88"/>
      <c r="J74" s="89"/>
      <c r="K74" s="89"/>
      <c r="L74" s="89"/>
      <c r="M74" s="89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</row>
    <row r="75" spans="1:25" x14ac:dyDescent="0.25">
      <c r="A75" s="55"/>
      <c r="B75" s="55"/>
      <c r="C75" s="55"/>
      <c r="D75" s="55"/>
      <c r="E75" s="88"/>
      <c r="F75" s="88"/>
      <c r="G75" s="88"/>
      <c r="H75" s="88"/>
      <c r="I75" s="88"/>
      <c r="J75" s="89"/>
      <c r="K75" s="89"/>
      <c r="L75" s="89"/>
      <c r="M75" s="89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</row>
    <row r="76" spans="1:25" x14ac:dyDescent="0.25">
      <c r="A76" s="55"/>
      <c r="B76" s="55"/>
      <c r="C76" s="55"/>
      <c r="D76" s="55"/>
      <c r="E76" s="88"/>
      <c r="F76" s="88"/>
      <c r="G76" s="88"/>
      <c r="H76" s="88"/>
      <c r="I76" s="88"/>
      <c r="J76" s="89"/>
      <c r="K76" s="89"/>
      <c r="L76" s="89"/>
      <c r="M76" s="89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</row>
    <row r="77" spans="1:25" x14ac:dyDescent="0.25">
      <c r="A77" s="55"/>
      <c r="B77" s="55"/>
      <c r="C77" s="55"/>
      <c r="D77" s="55"/>
      <c r="E77" s="88"/>
      <c r="F77" s="88"/>
      <c r="G77" s="88"/>
      <c r="H77" s="88"/>
      <c r="I77" s="88"/>
      <c r="J77" s="89"/>
      <c r="K77" s="89"/>
      <c r="L77" s="89"/>
      <c r="M77" s="89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</row>
    <row r="78" spans="1:25" x14ac:dyDescent="0.25">
      <c r="A78" s="55"/>
      <c r="B78" s="55"/>
      <c r="C78" s="55"/>
      <c r="D78" s="55"/>
      <c r="E78" s="88"/>
      <c r="F78" s="88"/>
      <c r="G78" s="88"/>
      <c r="H78" s="88"/>
      <c r="I78" s="88"/>
      <c r="J78" s="89"/>
      <c r="K78" s="89"/>
      <c r="L78" s="89"/>
      <c r="M78" s="89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pans="1:25" x14ac:dyDescent="0.25">
      <c r="A79" s="55"/>
      <c r="B79" s="55"/>
      <c r="C79" s="55"/>
      <c r="D79" s="55"/>
      <c r="E79" s="88"/>
      <c r="F79" s="88"/>
      <c r="G79" s="88"/>
      <c r="H79" s="88"/>
      <c r="I79" s="88"/>
      <c r="J79" s="89"/>
      <c r="K79" s="89"/>
      <c r="L79" s="89"/>
      <c r="M79" s="89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</row>
    <row r="80" spans="1:25" x14ac:dyDescent="0.25">
      <c r="A80" s="55"/>
      <c r="B80" s="55"/>
      <c r="C80" s="55"/>
      <c r="D80" s="55"/>
      <c r="E80" s="88"/>
      <c r="F80" s="88"/>
      <c r="G80" s="88"/>
      <c r="H80" s="88"/>
      <c r="I80" s="88"/>
      <c r="J80" s="89"/>
      <c r="K80" s="89"/>
      <c r="L80" s="89"/>
      <c r="M80" s="89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</row>
    <row r="81" spans="1:25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</row>
    <row r="82" spans="1:25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</row>
    <row r="83" spans="1:25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</row>
    <row r="84" spans="1:25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</row>
    <row r="85" spans="1:25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</row>
    <row r="86" spans="1:25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</row>
    <row r="87" spans="1:25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</row>
    <row r="88" spans="1:25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</row>
    <row r="89" spans="1:25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</row>
    <row r="90" spans="1:25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</row>
    <row r="91" spans="1:25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</row>
    <row r="92" spans="1:25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</row>
    <row r="93" spans="1:25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</row>
    <row r="94" spans="1:25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</row>
    <row r="95" spans="1:25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</row>
    <row r="96" spans="1:25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</row>
    <row r="97" spans="1:25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</row>
    <row r="98" spans="1:25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</row>
    <row r="99" spans="1:25" x14ac:dyDescent="0.25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</row>
    <row r="100" spans="1:25" x14ac:dyDescent="0.25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</row>
    <row r="101" spans="1:25" x14ac:dyDescent="0.25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</row>
    <row r="102" spans="1:25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</row>
    <row r="103" spans="1:25" x14ac:dyDescent="0.25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</row>
    <row r="104" spans="1:25" x14ac:dyDescent="0.25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</row>
    <row r="105" spans="1:25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</row>
    <row r="106" spans="1:25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</row>
    <row r="107" spans="1:25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</row>
    <row r="108" spans="1:25" x14ac:dyDescent="0.25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</row>
    <row r="109" spans="1:25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</row>
    <row r="110" spans="1:25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</row>
    <row r="111" spans="1:25" x14ac:dyDescent="0.25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</row>
    <row r="112" spans="1:25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pans="1:25" x14ac:dyDescent="0.25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</row>
    <row r="114" spans="1:25" x14ac:dyDescent="0.25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</row>
    <row r="115" spans="1:25" x14ac:dyDescent="0.25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</row>
    <row r="116" spans="1:25" x14ac:dyDescent="0.25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</row>
    <row r="117" spans="1:25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</row>
    <row r="118" spans="1:25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</row>
    <row r="119" spans="1:25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</row>
    <row r="120" spans="1:25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</row>
    <row r="121" spans="1:25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</row>
    <row r="122" spans="1:25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</row>
    <row r="123" spans="1:25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</row>
    <row r="124" spans="1:25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</row>
    <row r="125" spans="1:25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</row>
    <row r="126" spans="1:25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</row>
    <row r="127" spans="1:25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</row>
    <row r="128" spans="1:25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</row>
    <row r="129" spans="1:25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</row>
    <row r="130" spans="1:25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</row>
    <row r="131" spans="1:25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</row>
    <row r="132" spans="1:25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</row>
    <row r="133" spans="1:25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</row>
    <row r="134" spans="1:25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</row>
    <row r="135" spans="1:25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</row>
    <row r="136" spans="1:25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</row>
    <row r="137" spans="1:25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</row>
    <row r="138" spans="1:25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</row>
    <row r="139" spans="1:25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</row>
    <row r="140" spans="1:25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</row>
    <row r="141" spans="1:25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</row>
    <row r="142" spans="1:25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</row>
    <row r="143" spans="1:25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</row>
    <row r="144" spans="1:25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</row>
    <row r="145" spans="1:25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</row>
    <row r="146" spans="1:25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</row>
    <row r="147" spans="1:25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pans="1:25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</row>
    <row r="149" spans="1:25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</row>
    <row r="150" spans="1:25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</row>
    <row r="151" spans="1:25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</row>
    <row r="152" spans="1:25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</row>
    <row r="153" spans="1:25" x14ac:dyDescent="0.25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</row>
    <row r="154" spans="1:25" x14ac:dyDescent="0.25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</row>
    <row r="155" spans="1:25" x14ac:dyDescent="0.25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</row>
    <row r="156" spans="1:25" x14ac:dyDescent="0.25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</row>
    <row r="157" spans="1:25" x14ac:dyDescent="0.25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</row>
    <row r="158" spans="1:25" x14ac:dyDescent="0.25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</row>
    <row r="159" spans="1:25" x14ac:dyDescent="0.25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</row>
    <row r="160" spans="1:25" x14ac:dyDescent="0.25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</row>
    <row r="161" spans="1:25" x14ac:dyDescent="0.25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</row>
    <row r="162" spans="1:25" x14ac:dyDescent="0.25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</row>
    <row r="163" spans="1:25" x14ac:dyDescent="0.25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</row>
    <row r="164" spans="1:25" x14ac:dyDescent="0.25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</row>
    <row r="165" spans="1:25" x14ac:dyDescent="0.25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</row>
    <row r="166" spans="1:25" x14ac:dyDescent="0.25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</row>
    <row r="167" spans="1:25" x14ac:dyDescent="0.25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</row>
    <row r="168" spans="1:25" x14ac:dyDescent="0.25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</row>
    <row r="169" spans="1:25" x14ac:dyDescent="0.25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</row>
    <row r="170" spans="1:25" x14ac:dyDescent="0.25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</row>
    <row r="171" spans="1:25" x14ac:dyDescent="0.25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</row>
    <row r="172" spans="1:25" x14ac:dyDescent="0.25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</row>
    <row r="173" spans="1:25" x14ac:dyDescent="0.25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</row>
    <row r="174" spans="1:25" x14ac:dyDescent="0.25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</row>
    <row r="175" spans="1:25" x14ac:dyDescent="0.25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</row>
    <row r="176" spans="1:25" x14ac:dyDescent="0.25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</row>
    <row r="177" spans="1:25" x14ac:dyDescent="0.25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</row>
    <row r="178" spans="1:25" x14ac:dyDescent="0.25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</row>
    <row r="179" spans="1:25" x14ac:dyDescent="0.25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</row>
  </sheetData>
  <mergeCells count="10">
    <mergeCell ref="B62:I62"/>
    <mergeCell ref="B26:I26"/>
    <mergeCell ref="B27:M27"/>
    <mergeCell ref="B37:I37"/>
    <mergeCell ref="B38:M38"/>
    <mergeCell ref="E4:G4"/>
    <mergeCell ref="H4:I4"/>
    <mergeCell ref="J4:K4"/>
    <mergeCell ref="L4:M4"/>
    <mergeCell ref="B6:M6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DU103"/>
  <sheetViews>
    <sheetView view="pageBreakPreview" zoomScale="120" zoomScaleNormal="120" zoomScaleSheetLayoutView="120" workbookViewId="0">
      <pane xSplit="1" ySplit="3" topLeftCell="B79" activePane="bottomRight" state="frozen"/>
      <selection pane="topRight" activeCell="B1" sqref="B1"/>
      <selection pane="bottomLeft" activeCell="A4" sqref="A4"/>
      <selection pane="bottomRight" activeCell="D93" sqref="D93"/>
    </sheetView>
  </sheetViews>
  <sheetFormatPr defaultRowHeight="12.75" x14ac:dyDescent="0.25"/>
  <cols>
    <col min="1" max="1" width="26.42578125" style="16" customWidth="1"/>
    <col min="2" max="2" width="24.5703125" style="1" customWidth="1"/>
    <col min="3" max="4" width="24.42578125" style="1" customWidth="1"/>
    <col min="5" max="223" width="9.28515625" style="1"/>
    <col min="224" max="224" width="26.42578125" style="1" customWidth="1"/>
    <col min="225" max="225" width="24.5703125" style="1" customWidth="1"/>
    <col min="226" max="227" width="24.42578125" style="1" customWidth="1"/>
    <col min="228" max="228" width="17" style="1" bestFit="1" customWidth="1"/>
    <col min="229" max="229" width="10.5703125" style="1" customWidth="1"/>
    <col min="230" max="230" width="12.42578125" style="1" bestFit="1" customWidth="1"/>
    <col min="231" max="479" width="9.28515625" style="1"/>
    <col min="480" max="480" width="26.42578125" style="1" customWidth="1"/>
    <col min="481" max="481" width="24.5703125" style="1" customWidth="1"/>
    <col min="482" max="483" width="24.42578125" style="1" customWidth="1"/>
    <col min="484" max="484" width="17" style="1" bestFit="1" customWidth="1"/>
    <col min="485" max="485" width="10.5703125" style="1" customWidth="1"/>
    <col min="486" max="486" width="12.42578125" style="1" bestFit="1" customWidth="1"/>
    <col min="487" max="735" width="9.28515625" style="1"/>
    <col min="736" max="736" width="26.42578125" style="1" customWidth="1"/>
    <col min="737" max="737" width="24.5703125" style="1" customWidth="1"/>
    <col min="738" max="739" width="24.42578125" style="1" customWidth="1"/>
    <col min="740" max="740" width="17" style="1" bestFit="1" customWidth="1"/>
    <col min="741" max="741" width="10.5703125" style="1" customWidth="1"/>
    <col min="742" max="742" width="12.42578125" style="1" bestFit="1" customWidth="1"/>
    <col min="743" max="991" width="9.28515625" style="1"/>
    <col min="992" max="992" width="26.42578125" style="1" customWidth="1"/>
    <col min="993" max="993" width="24.5703125" style="1" customWidth="1"/>
    <col min="994" max="995" width="24.42578125" style="1" customWidth="1"/>
    <col min="996" max="996" width="17" style="1" bestFit="1" customWidth="1"/>
    <col min="997" max="997" width="10.5703125" style="1" customWidth="1"/>
    <col min="998" max="998" width="12.42578125" style="1" bestFit="1" customWidth="1"/>
    <col min="999" max="1247" width="9.28515625" style="1"/>
    <col min="1248" max="1248" width="26.42578125" style="1" customWidth="1"/>
    <col min="1249" max="1249" width="24.5703125" style="1" customWidth="1"/>
    <col min="1250" max="1251" width="24.42578125" style="1" customWidth="1"/>
    <col min="1252" max="1252" width="17" style="1" bestFit="1" customWidth="1"/>
    <col min="1253" max="1253" width="10.5703125" style="1" customWidth="1"/>
    <col min="1254" max="1254" width="12.42578125" style="1" bestFit="1" customWidth="1"/>
    <col min="1255" max="1503" width="9.28515625" style="1"/>
    <col min="1504" max="1504" width="26.42578125" style="1" customWidth="1"/>
    <col min="1505" max="1505" width="24.5703125" style="1" customWidth="1"/>
    <col min="1506" max="1507" width="24.42578125" style="1" customWidth="1"/>
    <col min="1508" max="1508" width="17" style="1" bestFit="1" customWidth="1"/>
    <col min="1509" max="1509" width="10.5703125" style="1" customWidth="1"/>
    <col min="1510" max="1510" width="12.42578125" style="1" bestFit="1" customWidth="1"/>
    <col min="1511" max="1759" width="9.28515625" style="1"/>
    <col min="1760" max="1760" width="26.42578125" style="1" customWidth="1"/>
    <col min="1761" max="1761" width="24.5703125" style="1" customWidth="1"/>
    <col min="1762" max="1763" width="24.42578125" style="1" customWidth="1"/>
    <col min="1764" max="1764" width="17" style="1" bestFit="1" customWidth="1"/>
    <col min="1765" max="1765" width="10.5703125" style="1" customWidth="1"/>
    <col min="1766" max="1766" width="12.42578125" style="1" bestFit="1" customWidth="1"/>
    <col min="1767" max="2015" width="9.28515625" style="1"/>
    <col min="2016" max="2016" width="26.42578125" style="1" customWidth="1"/>
    <col min="2017" max="2017" width="24.5703125" style="1" customWidth="1"/>
    <col min="2018" max="2019" width="24.42578125" style="1" customWidth="1"/>
    <col min="2020" max="2020" width="17" style="1" bestFit="1" customWidth="1"/>
    <col min="2021" max="2021" width="10.5703125" style="1" customWidth="1"/>
    <col min="2022" max="2022" width="12.42578125" style="1" bestFit="1" customWidth="1"/>
    <col min="2023" max="2271" width="9.28515625" style="1"/>
    <col min="2272" max="2272" width="26.42578125" style="1" customWidth="1"/>
    <col min="2273" max="2273" width="24.5703125" style="1" customWidth="1"/>
    <col min="2274" max="2275" width="24.42578125" style="1" customWidth="1"/>
    <col min="2276" max="2276" width="17" style="1" bestFit="1" customWidth="1"/>
    <col min="2277" max="2277" width="10.5703125" style="1" customWidth="1"/>
    <col min="2278" max="2278" width="12.42578125" style="1" bestFit="1" customWidth="1"/>
    <col min="2279" max="2527" width="9.28515625" style="1"/>
    <col min="2528" max="2528" width="26.42578125" style="1" customWidth="1"/>
    <col min="2529" max="2529" width="24.5703125" style="1" customWidth="1"/>
    <col min="2530" max="2531" width="24.42578125" style="1" customWidth="1"/>
    <col min="2532" max="2532" width="17" style="1" bestFit="1" customWidth="1"/>
    <col min="2533" max="2533" width="10.5703125" style="1" customWidth="1"/>
    <col min="2534" max="2534" width="12.42578125" style="1" bestFit="1" customWidth="1"/>
    <col min="2535" max="2783" width="9.28515625" style="1"/>
    <col min="2784" max="2784" width="26.42578125" style="1" customWidth="1"/>
    <col min="2785" max="2785" width="24.5703125" style="1" customWidth="1"/>
    <col min="2786" max="2787" width="24.42578125" style="1" customWidth="1"/>
    <col min="2788" max="2788" width="17" style="1" bestFit="1" customWidth="1"/>
    <col min="2789" max="2789" width="10.5703125" style="1" customWidth="1"/>
    <col min="2790" max="2790" width="12.42578125" style="1" bestFit="1" customWidth="1"/>
    <col min="2791" max="3039" width="9.28515625" style="1"/>
    <col min="3040" max="3040" width="26.42578125" style="1" customWidth="1"/>
    <col min="3041" max="3041" width="24.5703125" style="1" customWidth="1"/>
    <col min="3042" max="3043" width="24.42578125" style="1" customWidth="1"/>
    <col min="3044" max="3044" width="17" style="1" bestFit="1" customWidth="1"/>
    <col min="3045" max="3045" width="10.5703125" style="1" customWidth="1"/>
    <col min="3046" max="3046" width="12.42578125" style="1" bestFit="1" customWidth="1"/>
    <col min="3047" max="3295" width="9.28515625" style="1"/>
    <col min="3296" max="3296" width="26.42578125" style="1" customWidth="1"/>
    <col min="3297" max="3297" width="24.5703125" style="1" customWidth="1"/>
    <col min="3298" max="3299" width="24.42578125" style="1" customWidth="1"/>
    <col min="3300" max="3300" width="17" style="1" bestFit="1" customWidth="1"/>
    <col min="3301" max="3301" width="10.5703125" style="1" customWidth="1"/>
    <col min="3302" max="3302" width="12.42578125" style="1" bestFit="1" customWidth="1"/>
    <col min="3303" max="3551" width="9.28515625" style="1"/>
    <col min="3552" max="3552" width="26.42578125" style="1" customWidth="1"/>
    <col min="3553" max="3553" width="24.5703125" style="1" customWidth="1"/>
    <col min="3554" max="3555" width="24.42578125" style="1" customWidth="1"/>
    <col min="3556" max="3556" width="17" style="1" bestFit="1" customWidth="1"/>
    <col min="3557" max="3557" width="10.5703125" style="1" customWidth="1"/>
    <col min="3558" max="3558" width="12.42578125" style="1" bestFit="1" customWidth="1"/>
    <col min="3559" max="3807" width="9.28515625" style="1"/>
    <col min="3808" max="3808" width="26.42578125" style="1" customWidth="1"/>
    <col min="3809" max="3809" width="24.5703125" style="1" customWidth="1"/>
    <col min="3810" max="3811" width="24.42578125" style="1" customWidth="1"/>
    <col min="3812" max="3812" width="17" style="1" bestFit="1" customWidth="1"/>
    <col min="3813" max="3813" width="10.5703125" style="1" customWidth="1"/>
    <col min="3814" max="3814" width="12.42578125" style="1" bestFit="1" customWidth="1"/>
    <col min="3815" max="4063" width="9.28515625" style="1"/>
    <col min="4064" max="4064" width="26.42578125" style="1" customWidth="1"/>
    <col min="4065" max="4065" width="24.5703125" style="1" customWidth="1"/>
    <col min="4066" max="4067" width="24.42578125" style="1" customWidth="1"/>
    <col min="4068" max="4068" width="17" style="1" bestFit="1" customWidth="1"/>
    <col min="4069" max="4069" width="10.5703125" style="1" customWidth="1"/>
    <col min="4070" max="4070" width="12.42578125" style="1" bestFit="1" customWidth="1"/>
    <col min="4071" max="4319" width="9.28515625" style="1"/>
    <col min="4320" max="4320" width="26.42578125" style="1" customWidth="1"/>
    <col min="4321" max="4321" width="24.5703125" style="1" customWidth="1"/>
    <col min="4322" max="4323" width="24.42578125" style="1" customWidth="1"/>
    <col min="4324" max="4324" width="17" style="1" bestFit="1" customWidth="1"/>
    <col min="4325" max="4325" width="10.5703125" style="1" customWidth="1"/>
    <col min="4326" max="4326" width="12.42578125" style="1" bestFit="1" customWidth="1"/>
    <col min="4327" max="4575" width="9.28515625" style="1"/>
    <col min="4576" max="4576" width="26.42578125" style="1" customWidth="1"/>
    <col min="4577" max="4577" width="24.5703125" style="1" customWidth="1"/>
    <col min="4578" max="4579" width="24.42578125" style="1" customWidth="1"/>
    <col min="4580" max="4580" width="17" style="1" bestFit="1" customWidth="1"/>
    <col min="4581" max="4581" width="10.5703125" style="1" customWidth="1"/>
    <col min="4582" max="4582" width="12.42578125" style="1" bestFit="1" customWidth="1"/>
    <col min="4583" max="4831" width="9.28515625" style="1"/>
    <col min="4832" max="4832" width="26.42578125" style="1" customWidth="1"/>
    <col min="4833" max="4833" width="24.5703125" style="1" customWidth="1"/>
    <col min="4834" max="4835" width="24.42578125" style="1" customWidth="1"/>
    <col min="4836" max="4836" width="17" style="1" bestFit="1" customWidth="1"/>
    <col min="4837" max="4837" width="10.5703125" style="1" customWidth="1"/>
    <col min="4838" max="4838" width="12.42578125" style="1" bestFit="1" customWidth="1"/>
    <col min="4839" max="5087" width="9.28515625" style="1"/>
    <col min="5088" max="5088" width="26.42578125" style="1" customWidth="1"/>
    <col min="5089" max="5089" width="24.5703125" style="1" customWidth="1"/>
    <col min="5090" max="5091" width="24.42578125" style="1" customWidth="1"/>
    <col min="5092" max="5092" width="17" style="1" bestFit="1" customWidth="1"/>
    <col min="5093" max="5093" width="10.5703125" style="1" customWidth="1"/>
    <col min="5094" max="5094" width="12.42578125" style="1" bestFit="1" customWidth="1"/>
    <col min="5095" max="5343" width="9.28515625" style="1"/>
    <col min="5344" max="5344" width="26.42578125" style="1" customWidth="1"/>
    <col min="5345" max="5345" width="24.5703125" style="1" customWidth="1"/>
    <col min="5346" max="5347" width="24.42578125" style="1" customWidth="1"/>
    <col min="5348" max="5348" width="17" style="1" bestFit="1" customWidth="1"/>
    <col min="5349" max="5349" width="10.5703125" style="1" customWidth="1"/>
    <col min="5350" max="5350" width="12.42578125" style="1" bestFit="1" customWidth="1"/>
    <col min="5351" max="5599" width="9.28515625" style="1"/>
    <col min="5600" max="5600" width="26.42578125" style="1" customWidth="1"/>
    <col min="5601" max="5601" width="24.5703125" style="1" customWidth="1"/>
    <col min="5602" max="5603" width="24.42578125" style="1" customWidth="1"/>
    <col min="5604" max="5604" width="17" style="1" bestFit="1" customWidth="1"/>
    <col min="5605" max="5605" width="10.5703125" style="1" customWidth="1"/>
    <col min="5606" max="5606" width="12.42578125" style="1" bestFit="1" customWidth="1"/>
    <col min="5607" max="5855" width="9.28515625" style="1"/>
    <col min="5856" max="5856" width="26.42578125" style="1" customWidth="1"/>
    <col min="5857" max="5857" width="24.5703125" style="1" customWidth="1"/>
    <col min="5858" max="5859" width="24.42578125" style="1" customWidth="1"/>
    <col min="5860" max="5860" width="17" style="1" bestFit="1" customWidth="1"/>
    <col min="5861" max="5861" width="10.5703125" style="1" customWidth="1"/>
    <col min="5862" max="5862" width="12.42578125" style="1" bestFit="1" customWidth="1"/>
    <col min="5863" max="6111" width="9.28515625" style="1"/>
    <col min="6112" max="6112" width="26.42578125" style="1" customWidth="1"/>
    <col min="6113" max="6113" width="24.5703125" style="1" customWidth="1"/>
    <col min="6114" max="6115" width="24.42578125" style="1" customWidth="1"/>
    <col min="6116" max="6116" width="17" style="1" bestFit="1" customWidth="1"/>
    <col min="6117" max="6117" width="10.5703125" style="1" customWidth="1"/>
    <col min="6118" max="6118" width="12.42578125" style="1" bestFit="1" customWidth="1"/>
    <col min="6119" max="6367" width="9.28515625" style="1"/>
    <col min="6368" max="6368" width="26.42578125" style="1" customWidth="1"/>
    <col min="6369" max="6369" width="24.5703125" style="1" customWidth="1"/>
    <col min="6370" max="6371" width="24.42578125" style="1" customWidth="1"/>
    <col min="6372" max="6372" width="17" style="1" bestFit="1" customWidth="1"/>
    <col min="6373" max="6373" width="10.5703125" style="1" customWidth="1"/>
    <col min="6374" max="6374" width="12.42578125" style="1" bestFit="1" customWidth="1"/>
    <col min="6375" max="6623" width="9.28515625" style="1"/>
    <col min="6624" max="6624" width="26.42578125" style="1" customWidth="1"/>
    <col min="6625" max="6625" width="24.5703125" style="1" customWidth="1"/>
    <col min="6626" max="6627" width="24.42578125" style="1" customWidth="1"/>
    <col min="6628" max="6628" width="17" style="1" bestFit="1" customWidth="1"/>
    <col min="6629" max="6629" width="10.5703125" style="1" customWidth="1"/>
    <col min="6630" max="6630" width="12.42578125" style="1" bestFit="1" customWidth="1"/>
    <col min="6631" max="6879" width="9.28515625" style="1"/>
    <col min="6880" max="6880" width="26.42578125" style="1" customWidth="1"/>
    <col min="6881" max="6881" width="24.5703125" style="1" customWidth="1"/>
    <col min="6882" max="6883" width="24.42578125" style="1" customWidth="1"/>
    <col min="6884" max="6884" width="17" style="1" bestFit="1" customWidth="1"/>
    <col min="6885" max="6885" width="10.5703125" style="1" customWidth="1"/>
    <col min="6886" max="6886" width="12.42578125" style="1" bestFit="1" customWidth="1"/>
    <col min="6887" max="7135" width="9.28515625" style="1"/>
    <col min="7136" max="7136" width="26.42578125" style="1" customWidth="1"/>
    <col min="7137" max="7137" width="24.5703125" style="1" customWidth="1"/>
    <col min="7138" max="7139" width="24.42578125" style="1" customWidth="1"/>
    <col min="7140" max="7140" width="17" style="1" bestFit="1" customWidth="1"/>
    <col min="7141" max="7141" width="10.5703125" style="1" customWidth="1"/>
    <col min="7142" max="7142" width="12.42578125" style="1" bestFit="1" customWidth="1"/>
    <col min="7143" max="7391" width="9.28515625" style="1"/>
    <col min="7392" max="7392" width="26.42578125" style="1" customWidth="1"/>
    <col min="7393" max="7393" width="24.5703125" style="1" customWidth="1"/>
    <col min="7394" max="7395" width="24.42578125" style="1" customWidth="1"/>
    <col min="7396" max="7396" width="17" style="1" bestFit="1" customWidth="1"/>
    <col min="7397" max="7397" width="10.5703125" style="1" customWidth="1"/>
    <col min="7398" max="7398" width="12.42578125" style="1" bestFit="1" customWidth="1"/>
    <col min="7399" max="7647" width="9.28515625" style="1"/>
    <col min="7648" max="7648" width="26.42578125" style="1" customWidth="1"/>
    <col min="7649" max="7649" width="24.5703125" style="1" customWidth="1"/>
    <col min="7650" max="7651" width="24.42578125" style="1" customWidth="1"/>
    <col min="7652" max="7652" width="17" style="1" bestFit="1" customWidth="1"/>
    <col min="7653" max="7653" width="10.5703125" style="1" customWidth="1"/>
    <col min="7654" max="7654" width="12.42578125" style="1" bestFit="1" customWidth="1"/>
    <col min="7655" max="7903" width="9.28515625" style="1"/>
    <col min="7904" max="7904" width="26.42578125" style="1" customWidth="1"/>
    <col min="7905" max="7905" width="24.5703125" style="1" customWidth="1"/>
    <col min="7906" max="7907" width="24.42578125" style="1" customWidth="1"/>
    <col min="7908" max="7908" width="17" style="1" bestFit="1" customWidth="1"/>
    <col min="7909" max="7909" width="10.5703125" style="1" customWidth="1"/>
    <col min="7910" max="7910" width="12.42578125" style="1" bestFit="1" customWidth="1"/>
    <col min="7911" max="8159" width="9.28515625" style="1"/>
    <col min="8160" max="8160" width="26.42578125" style="1" customWidth="1"/>
    <col min="8161" max="8161" width="24.5703125" style="1" customWidth="1"/>
    <col min="8162" max="8163" width="24.42578125" style="1" customWidth="1"/>
    <col min="8164" max="8164" width="17" style="1" bestFit="1" customWidth="1"/>
    <col min="8165" max="8165" width="10.5703125" style="1" customWidth="1"/>
    <col min="8166" max="8166" width="12.42578125" style="1" bestFit="1" customWidth="1"/>
    <col min="8167" max="8415" width="9.28515625" style="1"/>
    <col min="8416" max="8416" width="26.42578125" style="1" customWidth="1"/>
    <col min="8417" max="8417" width="24.5703125" style="1" customWidth="1"/>
    <col min="8418" max="8419" width="24.42578125" style="1" customWidth="1"/>
    <col min="8420" max="8420" width="17" style="1" bestFit="1" customWidth="1"/>
    <col min="8421" max="8421" width="10.5703125" style="1" customWidth="1"/>
    <col min="8422" max="8422" width="12.42578125" style="1" bestFit="1" customWidth="1"/>
    <col min="8423" max="8671" width="9.28515625" style="1"/>
    <col min="8672" max="8672" width="26.42578125" style="1" customWidth="1"/>
    <col min="8673" max="8673" width="24.5703125" style="1" customWidth="1"/>
    <col min="8674" max="8675" width="24.42578125" style="1" customWidth="1"/>
    <col min="8676" max="8676" width="17" style="1" bestFit="1" customWidth="1"/>
    <col min="8677" max="8677" width="10.5703125" style="1" customWidth="1"/>
    <col min="8678" max="8678" width="12.42578125" style="1" bestFit="1" customWidth="1"/>
    <col min="8679" max="8927" width="9.28515625" style="1"/>
    <col min="8928" max="8928" width="26.42578125" style="1" customWidth="1"/>
    <col min="8929" max="8929" width="24.5703125" style="1" customWidth="1"/>
    <col min="8930" max="8931" width="24.42578125" style="1" customWidth="1"/>
    <col min="8932" max="8932" width="17" style="1" bestFit="1" customWidth="1"/>
    <col min="8933" max="8933" width="10.5703125" style="1" customWidth="1"/>
    <col min="8934" max="8934" width="12.42578125" style="1" bestFit="1" customWidth="1"/>
    <col min="8935" max="9183" width="9.28515625" style="1"/>
    <col min="9184" max="9184" width="26.42578125" style="1" customWidth="1"/>
    <col min="9185" max="9185" width="24.5703125" style="1" customWidth="1"/>
    <col min="9186" max="9187" width="24.42578125" style="1" customWidth="1"/>
    <col min="9188" max="9188" width="17" style="1" bestFit="1" customWidth="1"/>
    <col min="9189" max="9189" width="10.5703125" style="1" customWidth="1"/>
    <col min="9190" max="9190" width="12.42578125" style="1" bestFit="1" customWidth="1"/>
    <col min="9191" max="9439" width="9.28515625" style="1"/>
    <col min="9440" max="9440" width="26.42578125" style="1" customWidth="1"/>
    <col min="9441" max="9441" width="24.5703125" style="1" customWidth="1"/>
    <col min="9442" max="9443" width="24.42578125" style="1" customWidth="1"/>
    <col min="9444" max="9444" width="17" style="1" bestFit="1" customWidth="1"/>
    <col min="9445" max="9445" width="10.5703125" style="1" customWidth="1"/>
    <col min="9446" max="9446" width="12.42578125" style="1" bestFit="1" customWidth="1"/>
    <col min="9447" max="9695" width="9.28515625" style="1"/>
    <col min="9696" max="9696" width="26.42578125" style="1" customWidth="1"/>
    <col min="9697" max="9697" width="24.5703125" style="1" customWidth="1"/>
    <col min="9698" max="9699" width="24.42578125" style="1" customWidth="1"/>
    <col min="9700" max="9700" width="17" style="1" bestFit="1" customWidth="1"/>
    <col min="9701" max="9701" width="10.5703125" style="1" customWidth="1"/>
    <col min="9702" max="9702" width="12.42578125" style="1" bestFit="1" customWidth="1"/>
    <col min="9703" max="9951" width="9.28515625" style="1"/>
    <col min="9952" max="9952" width="26.42578125" style="1" customWidth="1"/>
    <col min="9953" max="9953" width="24.5703125" style="1" customWidth="1"/>
    <col min="9954" max="9955" width="24.42578125" style="1" customWidth="1"/>
    <col min="9956" max="9956" width="17" style="1" bestFit="1" customWidth="1"/>
    <col min="9957" max="9957" width="10.5703125" style="1" customWidth="1"/>
    <col min="9958" max="9958" width="12.42578125" style="1" bestFit="1" customWidth="1"/>
    <col min="9959" max="10207" width="9.28515625" style="1"/>
    <col min="10208" max="10208" width="26.42578125" style="1" customWidth="1"/>
    <col min="10209" max="10209" width="24.5703125" style="1" customWidth="1"/>
    <col min="10210" max="10211" width="24.42578125" style="1" customWidth="1"/>
    <col min="10212" max="10212" width="17" style="1" bestFit="1" customWidth="1"/>
    <col min="10213" max="10213" width="10.5703125" style="1" customWidth="1"/>
    <col min="10214" max="10214" width="12.42578125" style="1" bestFit="1" customWidth="1"/>
    <col min="10215" max="10463" width="9.28515625" style="1"/>
    <col min="10464" max="10464" width="26.42578125" style="1" customWidth="1"/>
    <col min="10465" max="10465" width="24.5703125" style="1" customWidth="1"/>
    <col min="10466" max="10467" width="24.42578125" style="1" customWidth="1"/>
    <col min="10468" max="10468" width="17" style="1" bestFit="1" customWidth="1"/>
    <col min="10469" max="10469" width="10.5703125" style="1" customWidth="1"/>
    <col min="10470" max="10470" width="12.42578125" style="1" bestFit="1" customWidth="1"/>
    <col min="10471" max="10719" width="9.28515625" style="1"/>
    <col min="10720" max="10720" width="26.42578125" style="1" customWidth="1"/>
    <col min="10721" max="10721" width="24.5703125" style="1" customWidth="1"/>
    <col min="10722" max="10723" width="24.42578125" style="1" customWidth="1"/>
    <col min="10724" max="10724" width="17" style="1" bestFit="1" customWidth="1"/>
    <col min="10725" max="10725" width="10.5703125" style="1" customWidth="1"/>
    <col min="10726" max="10726" width="12.42578125" style="1" bestFit="1" customWidth="1"/>
    <col min="10727" max="10975" width="9.28515625" style="1"/>
    <col min="10976" max="10976" width="26.42578125" style="1" customWidth="1"/>
    <col min="10977" max="10977" width="24.5703125" style="1" customWidth="1"/>
    <col min="10978" max="10979" width="24.42578125" style="1" customWidth="1"/>
    <col min="10980" max="10980" width="17" style="1" bestFit="1" customWidth="1"/>
    <col min="10981" max="10981" width="10.5703125" style="1" customWidth="1"/>
    <col min="10982" max="10982" width="12.42578125" style="1" bestFit="1" customWidth="1"/>
    <col min="10983" max="11231" width="9.28515625" style="1"/>
    <col min="11232" max="11232" width="26.42578125" style="1" customWidth="1"/>
    <col min="11233" max="11233" width="24.5703125" style="1" customWidth="1"/>
    <col min="11234" max="11235" width="24.42578125" style="1" customWidth="1"/>
    <col min="11236" max="11236" width="17" style="1" bestFit="1" customWidth="1"/>
    <col min="11237" max="11237" width="10.5703125" style="1" customWidth="1"/>
    <col min="11238" max="11238" width="12.42578125" style="1" bestFit="1" customWidth="1"/>
    <col min="11239" max="11487" width="9.28515625" style="1"/>
    <col min="11488" max="11488" width="26.42578125" style="1" customWidth="1"/>
    <col min="11489" max="11489" width="24.5703125" style="1" customWidth="1"/>
    <col min="11490" max="11491" width="24.42578125" style="1" customWidth="1"/>
    <col min="11492" max="11492" width="17" style="1" bestFit="1" customWidth="1"/>
    <col min="11493" max="11493" width="10.5703125" style="1" customWidth="1"/>
    <col min="11494" max="11494" width="12.42578125" style="1" bestFit="1" customWidth="1"/>
    <col min="11495" max="11743" width="9.28515625" style="1"/>
    <col min="11744" max="11744" width="26.42578125" style="1" customWidth="1"/>
    <col min="11745" max="11745" width="24.5703125" style="1" customWidth="1"/>
    <col min="11746" max="11747" width="24.42578125" style="1" customWidth="1"/>
    <col min="11748" max="11748" width="17" style="1" bestFit="1" customWidth="1"/>
    <col min="11749" max="11749" width="10.5703125" style="1" customWidth="1"/>
    <col min="11750" max="11750" width="12.42578125" style="1" bestFit="1" customWidth="1"/>
    <col min="11751" max="11999" width="9.28515625" style="1"/>
    <col min="12000" max="12000" width="26.42578125" style="1" customWidth="1"/>
    <col min="12001" max="12001" width="24.5703125" style="1" customWidth="1"/>
    <col min="12002" max="12003" width="24.42578125" style="1" customWidth="1"/>
    <col min="12004" max="12004" width="17" style="1" bestFit="1" customWidth="1"/>
    <col min="12005" max="12005" width="10.5703125" style="1" customWidth="1"/>
    <col min="12006" max="12006" width="12.42578125" style="1" bestFit="1" customWidth="1"/>
    <col min="12007" max="12255" width="9.28515625" style="1"/>
    <col min="12256" max="12256" width="26.42578125" style="1" customWidth="1"/>
    <col min="12257" max="12257" width="24.5703125" style="1" customWidth="1"/>
    <col min="12258" max="12259" width="24.42578125" style="1" customWidth="1"/>
    <col min="12260" max="12260" width="17" style="1" bestFit="1" customWidth="1"/>
    <col min="12261" max="12261" width="10.5703125" style="1" customWidth="1"/>
    <col min="12262" max="12262" width="12.42578125" style="1" bestFit="1" customWidth="1"/>
    <col min="12263" max="12511" width="9.28515625" style="1"/>
    <col min="12512" max="12512" width="26.42578125" style="1" customWidth="1"/>
    <col min="12513" max="12513" width="24.5703125" style="1" customWidth="1"/>
    <col min="12514" max="12515" width="24.42578125" style="1" customWidth="1"/>
    <col min="12516" max="12516" width="17" style="1" bestFit="1" customWidth="1"/>
    <col min="12517" max="12517" width="10.5703125" style="1" customWidth="1"/>
    <col min="12518" max="12518" width="12.42578125" style="1" bestFit="1" customWidth="1"/>
    <col min="12519" max="12767" width="9.28515625" style="1"/>
    <col min="12768" max="12768" width="26.42578125" style="1" customWidth="1"/>
    <col min="12769" max="12769" width="24.5703125" style="1" customWidth="1"/>
    <col min="12770" max="12771" width="24.42578125" style="1" customWidth="1"/>
    <col min="12772" max="12772" width="17" style="1" bestFit="1" customWidth="1"/>
    <col min="12773" max="12773" width="10.5703125" style="1" customWidth="1"/>
    <col min="12774" max="12774" width="12.42578125" style="1" bestFit="1" customWidth="1"/>
    <col min="12775" max="13023" width="9.28515625" style="1"/>
    <col min="13024" max="13024" width="26.42578125" style="1" customWidth="1"/>
    <col min="13025" max="13025" width="24.5703125" style="1" customWidth="1"/>
    <col min="13026" max="13027" width="24.42578125" style="1" customWidth="1"/>
    <col min="13028" max="13028" width="17" style="1" bestFit="1" customWidth="1"/>
    <col min="13029" max="13029" width="10.5703125" style="1" customWidth="1"/>
    <col min="13030" max="13030" width="12.42578125" style="1" bestFit="1" customWidth="1"/>
    <col min="13031" max="13279" width="9.28515625" style="1"/>
    <col min="13280" max="13280" width="26.42578125" style="1" customWidth="1"/>
    <col min="13281" max="13281" width="24.5703125" style="1" customWidth="1"/>
    <col min="13282" max="13283" width="24.42578125" style="1" customWidth="1"/>
    <col min="13284" max="13284" width="17" style="1" bestFit="1" customWidth="1"/>
    <col min="13285" max="13285" width="10.5703125" style="1" customWidth="1"/>
    <col min="13286" max="13286" width="12.42578125" style="1" bestFit="1" customWidth="1"/>
    <col min="13287" max="13535" width="9.28515625" style="1"/>
    <col min="13536" max="13536" width="26.42578125" style="1" customWidth="1"/>
    <col min="13537" max="13537" width="24.5703125" style="1" customWidth="1"/>
    <col min="13538" max="13539" width="24.42578125" style="1" customWidth="1"/>
    <col min="13540" max="13540" width="17" style="1" bestFit="1" customWidth="1"/>
    <col min="13541" max="13541" width="10.5703125" style="1" customWidth="1"/>
    <col min="13542" max="13542" width="12.42578125" style="1" bestFit="1" customWidth="1"/>
    <col min="13543" max="13791" width="9.28515625" style="1"/>
    <col min="13792" max="13792" width="26.42578125" style="1" customWidth="1"/>
    <col min="13793" max="13793" width="24.5703125" style="1" customWidth="1"/>
    <col min="13794" max="13795" width="24.42578125" style="1" customWidth="1"/>
    <col min="13796" max="13796" width="17" style="1" bestFit="1" customWidth="1"/>
    <col min="13797" max="13797" width="10.5703125" style="1" customWidth="1"/>
    <col min="13798" max="13798" width="12.42578125" style="1" bestFit="1" customWidth="1"/>
    <col min="13799" max="14047" width="9.28515625" style="1"/>
    <col min="14048" max="14048" width="26.42578125" style="1" customWidth="1"/>
    <col min="14049" max="14049" width="24.5703125" style="1" customWidth="1"/>
    <col min="14050" max="14051" width="24.42578125" style="1" customWidth="1"/>
    <col min="14052" max="14052" width="17" style="1" bestFit="1" customWidth="1"/>
    <col min="14053" max="14053" width="10.5703125" style="1" customWidth="1"/>
    <col min="14054" max="14054" width="12.42578125" style="1" bestFit="1" customWidth="1"/>
    <col min="14055" max="14303" width="9.28515625" style="1"/>
    <col min="14304" max="14304" width="26.42578125" style="1" customWidth="1"/>
    <col min="14305" max="14305" width="24.5703125" style="1" customWidth="1"/>
    <col min="14306" max="14307" width="24.42578125" style="1" customWidth="1"/>
    <col min="14308" max="14308" width="17" style="1" bestFit="1" customWidth="1"/>
    <col min="14309" max="14309" width="10.5703125" style="1" customWidth="1"/>
    <col min="14310" max="14310" width="12.42578125" style="1" bestFit="1" customWidth="1"/>
    <col min="14311" max="14559" width="9.28515625" style="1"/>
    <col min="14560" max="14560" width="26.42578125" style="1" customWidth="1"/>
    <col min="14561" max="14561" width="24.5703125" style="1" customWidth="1"/>
    <col min="14562" max="14563" width="24.42578125" style="1" customWidth="1"/>
    <col min="14564" max="14564" width="17" style="1" bestFit="1" customWidth="1"/>
    <col min="14565" max="14565" width="10.5703125" style="1" customWidth="1"/>
    <col min="14566" max="14566" width="12.42578125" style="1" bestFit="1" customWidth="1"/>
    <col min="14567" max="14815" width="9.28515625" style="1"/>
    <col min="14816" max="14816" width="26.42578125" style="1" customWidth="1"/>
    <col min="14817" max="14817" width="24.5703125" style="1" customWidth="1"/>
    <col min="14818" max="14819" width="24.42578125" style="1" customWidth="1"/>
    <col min="14820" max="14820" width="17" style="1" bestFit="1" customWidth="1"/>
    <col min="14821" max="14821" width="10.5703125" style="1" customWidth="1"/>
    <col min="14822" max="14822" width="12.42578125" style="1" bestFit="1" customWidth="1"/>
    <col min="14823" max="15071" width="9.28515625" style="1"/>
    <col min="15072" max="15072" width="26.42578125" style="1" customWidth="1"/>
    <col min="15073" max="15073" width="24.5703125" style="1" customWidth="1"/>
    <col min="15074" max="15075" width="24.42578125" style="1" customWidth="1"/>
    <col min="15076" max="15076" width="17" style="1" bestFit="1" customWidth="1"/>
    <col min="15077" max="15077" width="10.5703125" style="1" customWidth="1"/>
    <col min="15078" max="15078" width="12.42578125" style="1" bestFit="1" customWidth="1"/>
    <col min="15079" max="15327" width="9.28515625" style="1"/>
    <col min="15328" max="15328" width="26.42578125" style="1" customWidth="1"/>
    <col min="15329" max="15329" width="24.5703125" style="1" customWidth="1"/>
    <col min="15330" max="15331" width="24.42578125" style="1" customWidth="1"/>
    <col min="15332" max="15332" width="17" style="1" bestFit="1" customWidth="1"/>
    <col min="15333" max="15333" width="10.5703125" style="1" customWidth="1"/>
    <col min="15334" max="15334" width="12.42578125" style="1" bestFit="1" customWidth="1"/>
    <col min="15335" max="15583" width="9.28515625" style="1"/>
    <col min="15584" max="15584" width="26.42578125" style="1" customWidth="1"/>
    <col min="15585" max="15585" width="24.5703125" style="1" customWidth="1"/>
    <col min="15586" max="15587" width="24.42578125" style="1" customWidth="1"/>
    <col min="15588" max="15588" width="17" style="1" bestFit="1" customWidth="1"/>
    <col min="15589" max="15589" width="10.5703125" style="1" customWidth="1"/>
    <col min="15590" max="15590" width="12.42578125" style="1" bestFit="1" customWidth="1"/>
    <col min="15591" max="15839" width="9.28515625" style="1"/>
    <col min="15840" max="15840" width="26.42578125" style="1" customWidth="1"/>
    <col min="15841" max="15841" width="24.5703125" style="1" customWidth="1"/>
    <col min="15842" max="15843" width="24.42578125" style="1" customWidth="1"/>
    <col min="15844" max="15844" width="17" style="1" bestFit="1" customWidth="1"/>
    <col min="15845" max="15845" width="10.5703125" style="1" customWidth="1"/>
    <col min="15846" max="15846" width="12.42578125" style="1" bestFit="1" customWidth="1"/>
    <col min="15847" max="16095" width="9.28515625" style="1"/>
    <col min="16096" max="16096" width="26.42578125" style="1" customWidth="1"/>
    <col min="16097" max="16097" width="24.5703125" style="1" customWidth="1"/>
    <col min="16098" max="16099" width="24.42578125" style="1" customWidth="1"/>
    <col min="16100" max="16100" width="17" style="1" bestFit="1" customWidth="1"/>
    <col min="16101" max="16101" width="10.5703125" style="1" customWidth="1"/>
    <col min="16102" max="16102" width="12.42578125" style="1" bestFit="1" customWidth="1"/>
    <col min="16103" max="16351" width="9.28515625" style="1"/>
    <col min="16352" max="16384" width="9.28515625" style="1" customWidth="1"/>
  </cols>
  <sheetData>
    <row r="1" spans="1:4" ht="17.25" customHeight="1" thickBot="1" x14ac:dyDescent="0.3">
      <c r="A1" s="29" t="s">
        <v>89</v>
      </c>
      <c r="B1" s="29"/>
      <c r="C1" s="29"/>
      <c r="D1" s="29"/>
    </row>
    <row r="2" spans="1:4" ht="39" thickBot="1" x14ac:dyDescent="0.3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">
      <c r="A3" s="42" t="s">
        <v>126</v>
      </c>
      <c r="B3" s="43"/>
      <c r="C3" s="43"/>
      <c r="D3" s="44"/>
    </row>
    <row r="4" spans="1:4" ht="16.7" customHeight="1" thickBot="1" x14ac:dyDescent="0.3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7" customHeight="1" thickBot="1" x14ac:dyDescent="0.3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7" customHeight="1" thickBot="1" x14ac:dyDescent="0.3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7" customHeight="1" thickBot="1" x14ac:dyDescent="0.3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7" customHeight="1" thickBot="1" x14ac:dyDescent="0.3">
      <c r="A8" s="5" t="s">
        <v>97</v>
      </c>
      <c r="B8" s="6">
        <v>294.7</v>
      </c>
      <c r="C8" s="6">
        <v>3.3</v>
      </c>
      <c r="D8" s="6">
        <v>30.62</v>
      </c>
    </row>
    <row r="9" spans="1:4" ht="16.7" customHeight="1" thickBot="1" x14ac:dyDescent="0.3">
      <c r="A9" s="5" t="s">
        <v>98</v>
      </c>
      <c r="B9" s="6">
        <v>305.76</v>
      </c>
      <c r="C9" s="6">
        <v>3.75</v>
      </c>
      <c r="D9" s="6">
        <v>35.32</v>
      </c>
    </row>
    <row r="10" spans="1:4" ht="16.7" customHeight="1" thickBot="1" x14ac:dyDescent="0.3">
      <c r="A10" s="5" t="s">
        <v>99</v>
      </c>
      <c r="B10" s="6">
        <v>311.93</v>
      </c>
      <c r="C10" s="6">
        <v>2.02</v>
      </c>
      <c r="D10" s="6">
        <v>36.21</v>
      </c>
    </row>
    <row r="11" spans="1:4" ht="16.7" customHeight="1" thickBot="1" x14ac:dyDescent="0.3">
      <c r="A11" s="5" t="s">
        <v>100</v>
      </c>
      <c r="B11" s="6">
        <v>309.48</v>
      </c>
      <c r="C11" s="6">
        <v>-0.79</v>
      </c>
      <c r="D11" s="6">
        <v>30.37</v>
      </c>
    </row>
    <row r="12" spans="1:4" ht="16.7" customHeight="1" thickBot="1" x14ac:dyDescent="0.3">
      <c r="A12" s="5" t="s">
        <v>101</v>
      </c>
      <c r="B12" s="6">
        <v>316.02</v>
      </c>
      <c r="C12" s="6">
        <v>2.11</v>
      </c>
      <c r="D12" s="6">
        <v>25.86</v>
      </c>
    </row>
    <row r="13" spans="1:4" ht="16.7" customHeight="1" thickBot="1" x14ac:dyDescent="0.3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7" customHeight="1" thickBot="1" x14ac:dyDescent="0.3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7" customHeight="1" thickBot="1" x14ac:dyDescent="0.3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7" customHeight="1" thickBot="1" x14ac:dyDescent="0.3">
      <c r="A16" s="42" t="s">
        <v>130</v>
      </c>
      <c r="B16" s="43"/>
      <c r="C16" s="43"/>
      <c r="D16" s="44"/>
    </row>
    <row r="17" spans="1:1021 1025:2045 2049:3069 3073:4093 4097:5117 5121:6141 6145:7165 7169:8189 8193:9213 9217:10237 10241:11261 11265:12285 12289:13309 13313:14333 14337:15357 15361:16349" ht="16.7" customHeight="1" thickBot="1" x14ac:dyDescent="0.3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7" customHeight="1" thickBot="1" x14ac:dyDescent="0.3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7" customHeight="1" thickBot="1" x14ac:dyDescent="0.3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7" customHeight="1" thickBot="1" x14ac:dyDescent="0.3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7" customHeight="1" thickBot="1" x14ac:dyDescent="0.3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7" customHeight="1" thickBot="1" x14ac:dyDescent="0.3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7" customHeight="1" thickBot="1" x14ac:dyDescent="0.3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7" customHeight="1" thickBot="1" x14ac:dyDescent="0.3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">
      <c r="A29" s="42" t="s">
        <v>131</v>
      </c>
      <c r="B29" s="43"/>
      <c r="C29" s="43"/>
      <c r="D29" s="44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5" thickBot="1" x14ac:dyDescent="0.3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5" thickBot="1" x14ac:dyDescent="0.3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5" thickBot="1" x14ac:dyDescent="0.3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5" thickBot="1" x14ac:dyDescent="0.3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">
      <c r="A42" s="42" t="s">
        <v>140</v>
      </c>
      <c r="B42" s="43"/>
      <c r="C42" s="43"/>
      <c r="D42" s="44"/>
    </row>
    <row r="43" spans="1:1021 1025:2045 2049:3069 3073:4093 4097:5117 5121:6141 6145:7165 7169:8189 8193:9213 9217:10237 10241:11261 11265:12285 12289:13309 13313:14333 14337:15357 15361:16349" s="21" customFormat="1" ht="13.5" thickBot="1" x14ac:dyDescent="0.3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5" thickBot="1" x14ac:dyDescent="0.3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5" thickBot="1" x14ac:dyDescent="0.3">
      <c r="A45" s="49" t="s">
        <v>105</v>
      </c>
      <c r="B45" s="49"/>
      <c r="C45" s="49"/>
      <c r="D45" s="49"/>
    </row>
    <row r="46" spans="1:1021 1025:2045 2049:3069 3073:4093 4097:5117 5121:6141 6145:7165 7169:8189 8193:9213 9217:10237 10241:11261 11265:12285 12289:13309 13313:14333 14337:15357 15361:16349" ht="12.75" customHeight="1" thickBot="1" x14ac:dyDescent="0.3">
      <c r="A46" s="3" t="s">
        <v>90</v>
      </c>
      <c r="B46" s="4" t="s">
        <v>115</v>
      </c>
      <c r="C46" s="4" t="s">
        <v>106</v>
      </c>
      <c r="D46" s="4" t="s">
        <v>107</v>
      </c>
    </row>
    <row r="47" spans="1:1021 1025:2045 2049:3069 3073:4093 4097:5117 5121:6141 6145:7165 7169:8189 8193:9213 9217:10237 10241:11261 11265:12285 12289:13309 13313:14333 14337:15357 15361:16349" ht="12.75" customHeight="1" thickBot="1" x14ac:dyDescent="0.3">
      <c r="A47" s="45" t="s">
        <v>125</v>
      </c>
      <c r="B47" s="46"/>
      <c r="C47" s="46"/>
      <c r="D47" s="47"/>
    </row>
    <row r="48" spans="1:1021 1025:2045 2049:3069 3073:4093 4097:5117 5121:6141 6145:7165 7169:8189 8193:9213 9217:10237 10241:11261 11265:12285 12289:13309 13313:14333 14337:15357 15361:16349" ht="12.75" customHeight="1" thickBot="1" x14ac:dyDescent="0.3">
      <c r="A48" s="5" t="s">
        <v>108</v>
      </c>
      <c r="B48" s="6">
        <v>214.22</v>
      </c>
      <c r="C48" s="6">
        <v>15.19062214335645</v>
      </c>
      <c r="D48" s="6">
        <v>30.232840902182488</v>
      </c>
    </row>
    <row r="49" spans="1:7" ht="12.75" customHeight="1" thickBot="1" x14ac:dyDescent="0.3">
      <c r="A49" s="5" t="s">
        <v>109</v>
      </c>
      <c r="B49" s="6">
        <v>221.39</v>
      </c>
      <c r="C49" s="6">
        <v>3.3470264214358991</v>
      </c>
      <c r="D49" s="6">
        <v>26.313687453642927</v>
      </c>
    </row>
    <row r="50" spans="1:7" ht="12.75" customHeight="1" thickBot="1" x14ac:dyDescent="0.3">
      <c r="A50" s="5" t="s">
        <v>120</v>
      </c>
      <c r="B50" s="6">
        <v>239.15</v>
      </c>
      <c r="C50" s="6">
        <v>8.0220425493473044</v>
      </c>
      <c r="D50" s="6">
        <v>34.899593862815891</v>
      </c>
      <c r="E50" s="30"/>
      <c r="F50" s="30"/>
    </row>
    <row r="51" spans="1:7" ht="12.75" customHeight="1" thickBot="1" x14ac:dyDescent="0.3">
      <c r="A51" s="3" t="s">
        <v>124</v>
      </c>
      <c r="B51" s="7">
        <v>260.18</v>
      </c>
      <c r="C51" s="7">
        <v>8.7936441563872165</v>
      </c>
      <c r="D51" s="7">
        <v>39.904285637468405</v>
      </c>
      <c r="E51" s="30"/>
      <c r="F51" s="30"/>
    </row>
    <row r="52" spans="1:7" ht="12.75" customHeight="1" thickBot="1" x14ac:dyDescent="0.3">
      <c r="A52" s="42" t="s">
        <v>126</v>
      </c>
      <c r="B52" s="43"/>
      <c r="C52" s="43"/>
      <c r="D52" s="44"/>
      <c r="E52" s="30"/>
      <c r="F52" s="30"/>
    </row>
    <row r="53" spans="1:7" ht="12.75" customHeight="1" thickBot="1" x14ac:dyDescent="0.3">
      <c r="A53" s="5" t="s">
        <v>108</v>
      </c>
      <c r="B53" s="7">
        <v>277.94</v>
      </c>
      <c r="C53" s="7">
        <v>6.8260435083403763</v>
      </c>
      <c r="D53" s="7">
        <v>29.745121837363456</v>
      </c>
      <c r="E53" s="30"/>
      <c r="F53" s="30"/>
    </row>
    <row r="54" spans="1:7" ht="12.75" customHeight="1" thickBot="1" x14ac:dyDescent="0.3">
      <c r="A54" s="5" t="s">
        <v>127</v>
      </c>
      <c r="B54" s="7">
        <v>295.24666666666667</v>
      </c>
      <c r="C54" s="7">
        <v>6.2267635700750787</v>
      </c>
      <c r="D54" s="7">
        <v>33.360434828432489</v>
      </c>
      <c r="E54" s="30"/>
      <c r="F54" s="30"/>
    </row>
    <row r="55" spans="1:7" ht="12.75" customHeight="1" thickBot="1" x14ac:dyDescent="0.3">
      <c r="A55" s="22" t="s">
        <v>128</v>
      </c>
      <c r="B55" s="23">
        <v>312.48</v>
      </c>
      <c r="C55" s="23">
        <v>5.8369273150134404</v>
      </c>
      <c r="D55" s="23">
        <v>30.662763955676354</v>
      </c>
      <c r="E55" s="30"/>
      <c r="F55" s="30"/>
    </row>
    <row r="56" spans="1:7" ht="12.75" customHeight="1" thickBot="1" x14ac:dyDescent="0.3">
      <c r="A56" s="24" t="s">
        <v>129</v>
      </c>
      <c r="B56" s="23">
        <v>306.61666666666667</v>
      </c>
      <c r="C56" s="23">
        <v>-1.8763867554190199</v>
      </c>
      <c r="D56" s="23">
        <v>17.847900171676017</v>
      </c>
      <c r="E56" s="30"/>
      <c r="F56" s="30"/>
    </row>
    <row r="57" spans="1:7" ht="12.75" customHeight="1" thickBot="1" x14ac:dyDescent="0.3">
      <c r="A57" s="42" t="s">
        <v>130</v>
      </c>
      <c r="B57" s="43"/>
      <c r="C57" s="43"/>
      <c r="D57" s="44"/>
      <c r="E57" s="30"/>
      <c r="F57" s="30"/>
    </row>
    <row r="58" spans="1:7" ht="12.75" customHeight="1" thickBot="1" x14ac:dyDescent="0.3">
      <c r="A58" s="31" t="s">
        <v>108</v>
      </c>
      <c r="B58" s="27">
        <f>AVERAGE(B17:B19)</f>
        <v>310.92666666666668</v>
      </c>
      <c r="C58" s="28">
        <f>B58/B56*100-100</f>
        <v>1.4056639669511384</v>
      </c>
      <c r="D58" s="28">
        <f>B58/B53*100-100</f>
        <v>11.868268930944325</v>
      </c>
    </row>
    <row r="59" spans="1:7" ht="16.5" customHeight="1" thickBot="1" x14ac:dyDescent="0.3">
      <c r="A59" s="37" t="s">
        <v>127</v>
      </c>
      <c r="B59" s="23">
        <f>AVERAGE(B20:B22)</f>
        <v>315.93666666666667</v>
      </c>
      <c r="C59" s="35">
        <f>B59/B58*100-100</f>
        <v>1.6113124209352634</v>
      </c>
      <c r="D59" s="36">
        <f>B59/B54*100-100</f>
        <v>7.0076997764580966</v>
      </c>
    </row>
    <row r="60" spans="1:7" ht="13.5" thickBot="1" x14ac:dyDescent="0.3">
      <c r="A60" s="37" t="s">
        <v>128</v>
      </c>
      <c r="B60" s="23">
        <f>AVERAGE(B23:B25)</f>
        <v>310.56</v>
      </c>
      <c r="C60" s="35">
        <f>B60/B59*100-100</f>
        <v>-1.701817874890537</v>
      </c>
      <c r="D60" s="36">
        <f>B60/B55*100-100</f>
        <v>-0.61443932411674496</v>
      </c>
    </row>
    <row r="61" spans="1:7" ht="13.5" thickBot="1" x14ac:dyDescent="0.3">
      <c r="A61" s="38" t="s">
        <v>129</v>
      </c>
      <c r="B61" s="23">
        <f>AVERAGE(B26:B28)</f>
        <v>300.32</v>
      </c>
      <c r="C61" s="35">
        <f>B61/B60*100-100</f>
        <v>-3.2972694487377652</v>
      </c>
      <c r="D61" s="36">
        <f>B61/B56*100-100</f>
        <v>-2.0535956949502747</v>
      </c>
    </row>
    <row r="62" spans="1:7" ht="14.25" customHeight="1" thickBot="1" x14ac:dyDescent="0.3">
      <c r="A62" s="50" t="s">
        <v>131</v>
      </c>
      <c r="B62" s="51"/>
      <c r="C62" s="51"/>
      <c r="D62" s="52"/>
    </row>
    <row r="63" spans="1:7" ht="15" customHeight="1" thickBot="1" x14ac:dyDescent="0.3">
      <c r="A63" s="34" t="s">
        <v>108</v>
      </c>
      <c r="B63" s="35">
        <f>AVERAGE(B30:B32)</f>
        <v>317.38333333333333</v>
      </c>
      <c r="C63" s="35">
        <f>B63/B61*100-100</f>
        <v>5.6817172793464721</v>
      </c>
      <c r="D63" s="36">
        <f>B63/B58*100-100</f>
        <v>2.0765882630416428</v>
      </c>
    </row>
    <row r="64" spans="1:7" ht="15" customHeight="1" thickBot="1" x14ac:dyDescent="0.3">
      <c r="A64" s="37" t="s">
        <v>127</v>
      </c>
      <c r="B64" s="35">
        <f>AVERAGE(B33:B35)</f>
        <v>328.01333333333332</v>
      </c>
      <c r="C64" s="35">
        <f>B64/B63*100-100</f>
        <v>3.349262196082563</v>
      </c>
      <c r="D64" s="36">
        <f>B64/B59*100-100</f>
        <v>3.8224960698874213</v>
      </c>
      <c r="E64" s="26"/>
      <c r="F64" s="26"/>
      <c r="G64" s="26"/>
    </row>
    <row r="65" spans="1:7" ht="15" customHeight="1" thickBot="1" x14ac:dyDescent="0.3">
      <c r="A65" s="39" t="s">
        <v>128</v>
      </c>
      <c r="B65" s="35">
        <f>AVERAGE(B36:B38)</f>
        <v>324.70333333333332</v>
      </c>
      <c r="C65" s="35">
        <f>B65/B64*100-100</f>
        <v>-1.0091053209219041</v>
      </c>
      <c r="D65" s="35">
        <f>B65/B60*100-100</f>
        <v>4.5541387600893017</v>
      </c>
    </row>
    <row r="66" spans="1:7" ht="15" customHeight="1" thickBot="1" x14ac:dyDescent="0.3">
      <c r="A66" s="39" t="s">
        <v>129</v>
      </c>
      <c r="B66" s="35">
        <f>AVERAGE(B39:B41)</f>
        <v>335.21333333333331</v>
      </c>
      <c r="C66" s="35">
        <f>B66/B65*100-100</f>
        <v>3.2368007719867364</v>
      </c>
      <c r="D66" s="35">
        <f>B66/B61*100-100</f>
        <v>11.618717812111527</v>
      </c>
    </row>
    <row r="67" spans="1:7" ht="13.5" customHeight="1" thickBot="1" x14ac:dyDescent="0.3">
      <c r="A67" s="29" t="s">
        <v>110</v>
      </c>
      <c r="B67" s="29"/>
      <c r="C67" s="29"/>
      <c r="D67" s="29"/>
      <c r="E67" s="26"/>
      <c r="F67" s="26"/>
      <c r="G67" s="26"/>
    </row>
    <row r="68" spans="1:7" ht="44.25" customHeight="1" thickBot="1" x14ac:dyDescent="0.3">
      <c r="A68" s="37" t="s">
        <v>90</v>
      </c>
      <c r="B68" s="4" t="s">
        <v>115</v>
      </c>
      <c r="C68" s="4" t="s">
        <v>111</v>
      </c>
      <c r="D68" s="4" t="s">
        <v>112</v>
      </c>
    </row>
    <row r="69" spans="1:7" ht="13.5" customHeight="1" thickBot="1" x14ac:dyDescent="0.3">
      <c r="A69" s="45" t="s">
        <v>125</v>
      </c>
      <c r="B69" s="46"/>
      <c r="C69" s="46"/>
      <c r="D69" s="47"/>
    </row>
    <row r="70" spans="1:7" ht="13.5" customHeight="1" thickBot="1" x14ac:dyDescent="0.3">
      <c r="A70" s="12" t="s">
        <v>113</v>
      </c>
      <c r="B70" s="13">
        <v>217.81</v>
      </c>
      <c r="C70" s="14">
        <v>19.926219579341492</v>
      </c>
      <c r="D70" s="14">
        <v>28.214033435366161</v>
      </c>
    </row>
    <row r="71" spans="1:7" ht="15" customHeight="1" thickBot="1" x14ac:dyDescent="0.3">
      <c r="A71" s="9" t="s">
        <v>114</v>
      </c>
      <c r="B71" s="10">
        <v>249.67</v>
      </c>
      <c r="C71" s="11">
        <v>14.62742757449152</v>
      </c>
      <c r="D71" s="11">
        <v>37.468340491135308</v>
      </c>
    </row>
    <row r="72" spans="1:7" ht="13.5" thickBot="1" x14ac:dyDescent="0.3">
      <c r="A72" s="45" t="s">
        <v>126</v>
      </c>
      <c r="B72" s="46"/>
      <c r="C72" s="46"/>
      <c r="D72" s="47"/>
      <c r="F72" s="30"/>
      <c r="G72" s="30"/>
    </row>
    <row r="73" spans="1:7" ht="13.5" thickBot="1" x14ac:dyDescent="0.3">
      <c r="A73" s="12" t="s">
        <v>113</v>
      </c>
      <c r="B73" s="18">
        <v>286.59499999999997</v>
      </c>
      <c r="C73" s="11">
        <v>14.789522169263421</v>
      </c>
      <c r="D73" s="11">
        <v>31.580276387677316</v>
      </c>
      <c r="F73" s="30"/>
      <c r="G73" s="30"/>
    </row>
    <row r="74" spans="1:7" ht="13.5" thickBot="1" x14ac:dyDescent="0.3">
      <c r="A74" s="12" t="s">
        <v>114</v>
      </c>
      <c r="B74" s="18">
        <v>309.54666666666662</v>
      </c>
      <c r="C74" s="18">
        <v>8.0083974481992612</v>
      </c>
      <c r="D74" s="18">
        <v>23.982323333466837</v>
      </c>
      <c r="F74" s="30"/>
      <c r="G74" s="30"/>
    </row>
    <row r="75" spans="1:7" ht="13.5" thickBot="1" x14ac:dyDescent="0.3">
      <c r="A75" s="45" t="s">
        <v>130</v>
      </c>
      <c r="B75" s="46"/>
      <c r="C75" s="46"/>
      <c r="D75" s="47"/>
      <c r="F75" s="30"/>
      <c r="G75" s="30"/>
    </row>
    <row r="76" spans="1:7" ht="12.75" customHeight="1" thickBot="1" x14ac:dyDescent="0.3">
      <c r="A76" s="12" t="s">
        <v>113</v>
      </c>
      <c r="B76" s="18">
        <f>AVERAGE(B17:B22)</f>
        <v>313.43166666666667</v>
      </c>
      <c r="C76" s="11">
        <f>B76/B74*100-100</f>
        <v>1.2550611647140073</v>
      </c>
      <c r="D76" s="11">
        <f>B76/B73*100-100</f>
        <v>9.3639688992015522</v>
      </c>
    </row>
    <row r="77" spans="1:7" ht="12.75" customHeight="1" thickBot="1" x14ac:dyDescent="0.3">
      <c r="A77" s="12" t="s">
        <v>114</v>
      </c>
      <c r="B77" s="18">
        <f>AVERAGE(B23:B28)</f>
        <v>305.44</v>
      </c>
      <c r="C77" s="11">
        <f>B77/B76*100-100</f>
        <v>-2.5497317331263076</v>
      </c>
      <c r="D77" s="11">
        <f>B77/B74*100-100</f>
        <v>-1.3266712611991665</v>
      </c>
    </row>
    <row r="78" spans="1:7" ht="12.75" customHeight="1" thickBot="1" x14ac:dyDescent="0.3">
      <c r="A78" s="45" t="s">
        <v>131</v>
      </c>
      <c r="B78" s="46"/>
      <c r="C78" s="46"/>
      <c r="D78" s="47"/>
    </row>
    <row r="79" spans="1:7" ht="12.75" customHeight="1" thickBot="1" x14ac:dyDescent="0.3">
      <c r="A79" s="12" t="s">
        <v>113</v>
      </c>
      <c r="B79" s="18">
        <f>AVERAGE(B30:B35)</f>
        <v>322.69833333333332</v>
      </c>
      <c r="C79" s="11">
        <f>B79/B77*100-100</f>
        <v>5.6503186659682143</v>
      </c>
      <c r="D79" s="11">
        <f>B79/B76*100-100</f>
        <v>2.9565189647929628</v>
      </c>
    </row>
    <row r="80" spans="1:7" ht="27" customHeight="1" thickBot="1" x14ac:dyDescent="0.3">
      <c r="A80" s="12" t="s">
        <v>114</v>
      </c>
      <c r="B80" s="18">
        <f>AVERAGE(B36:B41)</f>
        <v>329.95833333333331</v>
      </c>
      <c r="C80" s="11">
        <f>B80/B79*100-100</f>
        <v>2.2497792055531818</v>
      </c>
      <c r="D80" s="11">
        <f>B80/B77*100-100</f>
        <v>8.0272175659158194</v>
      </c>
    </row>
    <row r="81" spans="1:6" ht="37.5" customHeight="1" x14ac:dyDescent="0.25">
      <c r="A81" s="8"/>
      <c r="B81" s="2"/>
      <c r="C81" s="48" t="s">
        <v>121</v>
      </c>
      <c r="D81" s="48"/>
    </row>
    <row r="82" spans="1:6" ht="17.25" customHeight="1" x14ac:dyDescent="0.25">
      <c r="A82" s="15"/>
      <c r="B82" s="15"/>
      <c r="C82" s="48" t="s">
        <v>1</v>
      </c>
      <c r="D82" s="48"/>
    </row>
    <row r="83" spans="1:6" ht="14.25" customHeight="1" x14ac:dyDescent="0.25">
      <c r="A83" s="40" t="s">
        <v>144</v>
      </c>
      <c r="B83" s="2"/>
      <c r="C83" s="48" t="s">
        <v>143</v>
      </c>
      <c r="D83" s="48"/>
      <c r="F83" s="26"/>
    </row>
    <row r="84" spans="1:6" ht="20.25" customHeight="1" x14ac:dyDescent="0.25"/>
    <row r="85" spans="1:6" ht="15" customHeight="1" x14ac:dyDescent="0.25"/>
    <row r="86" spans="1:6" ht="11.25" customHeight="1" x14ac:dyDescent="0.25"/>
    <row r="87" spans="1:6" ht="16.5" customHeight="1" x14ac:dyDescent="0.25"/>
    <row r="96" spans="1:6" s="41" customFormat="1" ht="15" customHeight="1" x14ac:dyDescent="0.25">
      <c r="A96" s="16"/>
      <c r="B96" s="1"/>
      <c r="C96" s="1"/>
      <c r="D96" s="1"/>
    </row>
    <row r="103" spans="1:4" s="17" customFormat="1" ht="15" x14ac:dyDescent="0.25">
      <c r="A103" s="16"/>
      <c r="B103" s="1"/>
      <c r="C103" s="1"/>
      <c r="D103" s="1"/>
    </row>
  </sheetData>
  <mergeCells count="16">
    <mergeCell ref="C83:D83"/>
    <mergeCell ref="A45:D45"/>
    <mergeCell ref="A69:D69"/>
    <mergeCell ref="A47:D47"/>
    <mergeCell ref="A72:D72"/>
    <mergeCell ref="A52:D52"/>
    <mergeCell ref="A75:D75"/>
    <mergeCell ref="A62:D62"/>
    <mergeCell ref="C81:D81"/>
    <mergeCell ref="C82:D82"/>
    <mergeCell ref="A3:D3"/>
    <mergeCell ref="A16:D16"/>
    <mergeCell ref="A57:D57"/>
    <mergeCell ref="A29:D29"/>
    <mergeCell ref="A78:D78"/>
    <mergeCell ref="A42:D4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1"/>
  <ignoredErrors>
    <ignoredError sqref="B58:B61 B76:B77 B63:B66 B79:B8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Kashif Ali (Statistical Officer)</cp:lastModifiedBy>
  <cp:lastPrinted>2026-06-04T11:50:11Z</cp:lastPrinted>
  <dcterms:created xsi:type="dcterms:W3CDTF">2019-08-26T06:34:44Z</dcterms:created>
  <dcterms:modified xsi:type="dcterms:W3CDTF">2026-09-17T10:44:43Z</dcterms:modified>
</cp:coreProperties>
</file>