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 2026\11.03.2026\"/>
    </mc:Choice>
  </mc:AlternateContent>
  <xr:revisionPtr revIDLastSave="0" documentId="13_ncr:1_{502EFCE9-8BCD-49C2-8BE3-9F6AEF3B866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32" i="2"/>
  <c r="L32" i="2"/>
  <c r="K32" i="2"/>
  <c r="J32" i="2"/>
  <c r="M21" i="2"/>
  <c r="M64" i="2" s="1"/>
  <c r="L21" i="2"/>
  <c r="K21" i="2"/>
  <c r="K64" i="2" s="1"/>
  <c r="J21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3" i="3" l="1"/>
  <c r="B70" i="3"/>
  <c r="C83" i="3" l="1"/>
  <c r="B69" i="3"/>
  <c r="C70" i="3" s="1"/>
  <c r="B81" i="3"/>
  <c r="B67" i="3"/>
  <c r="D67" i="3" s="1"/>
  <c r="D41" i="3"/>
  <c r="C41" i="3"/>
  <c r="D40" i="3"/>
  <c r="C40" i="3"/>
  <c r="C69" i="3" l="1"/>
  <c r="D81" i="3"/>
  <c r="B66" i="3"/>
  <c r="D66" i="3" s="1"/>
  <c r="B80" i="3"/>
  <c r="B65" i="3"/>
  <c r="B64" i="3"/>
  <c r="C64" i="3" s="1"/>
  <c r="D80" i="3" l="1"/>
  <c r="D83" i="3"/>
  <c r="D65" i="3"/>
  <c r="D70" i="3"/>
  <c r="D69" i="3"/>
  <c r="C81" i="3"/>
  <c r="C67" i="3"/>
  <c r="C66" i="3"/>
  <c r="C80" i="3"/>
  <c r="D64" i="3"/>
  <c r="C65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<sst xmlns="http://schemas.openxmlformats.org/spreadsheetml/2006/main" count="254" uniqueCount="156">
  <si>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</si>
  <si>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</si>
  <si>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</si>
  <si>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</si>
  <si>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</si>
  <si>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</si>
  <si>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</si>
  <si>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</si>
  <si>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</si>
  <si>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</si>
  <si>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</si>
  <si>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</si>
  <si>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</si>
  <si>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</si>
  <si>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</si>
  <si>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</si>
  <si>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</si>
  <si>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</si>
  <si>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</si>
  <si>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</si>
  <si>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</si>
  <si>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</si>
  <si>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</si>
  <si>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</si>
  <si>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</si>
  <si>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</si>
  <si>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</si>
  <si>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</si>
  <si>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</si>
  <si>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</si>
  <si>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</si>
  <si>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</si>
  <si>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</si>
  <si>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</si>
  <si>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</si>
  <si>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</si>
  <si>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</si>
  <si>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</si>
  <si>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</si>
  <si>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</si>
  <si>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</si>
  <si>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</si>
  <si>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</si>
  <si>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</si>
  <si>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</si>
  <si>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</si>
  <si>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</si>
  <si>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</si>
  <si>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</si>
  <si>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</si>
  <si>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</si>
  <si>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</si>
  <si>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</si>
  <si>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</si>
  <si>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</si>
  <si>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</si>
  <si>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</si>
  <si>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</si>
  <si>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</si>
  <si>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</si>
  <si>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</si>
  <si>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</si>
  <si>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</si>
  <si>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</si>
  <si>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</si>
  <si>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</si>
  <si>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</si>
  <si>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</si>
  <si>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</si>
  <si>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</si>
  <si>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</si>
  <si>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</si>
  <si>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</si>
  <si>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</si>
  <si>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</si>
  <si>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</si>
  <si>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</si>
  <si>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</si>
  <si>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</si>
  <si>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</si>
  <si>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</si>
  <si>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</si>
  <si>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</si>
  <si>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</si>
  <si>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</si>
  <si>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</si>
  <si>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</si>
  <si>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</si>
  <si>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</si>
  <si>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</si>
  <si>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</si>
  <si>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</si>
  <si>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</si>
  <si>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</si>
  <si>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</si>
  <si>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</si>
  <si>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</si>
  <si>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</si>
  <si>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</si>
  <si>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</si>
  <si>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</si>
  <si>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</si>
  <si>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</si>
  <si>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</si>
  <si>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</si>
  <si>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</si>
  <si>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</si>
  <si>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</si>
  <si>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</si>
  <si>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</si>
  <si>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</si>
  <si>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</si>
  <si>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</si>
  <si>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</si>
  <si>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</si>
  <si>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</si>
  <si>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</si>
  <si>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</si>
  <si>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</si>
  <si>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</si>
  <si>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</si>
  <si>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</si>
  <si>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</si>
  <si>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</si>
  <si>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</si>
  <si>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</si>
  <si>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</si>
  <si>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</si>
  <si>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</si>
  <si>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</si>
  <si>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</si>
  <si>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</si>
  <si>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08-01-2026</t>
  </si>
  <si>
    <t>15-01-2026</t>
  </si>
  <si>
    <t>22-01-2026</t>
  </si>
  <si>
    <t>29-01-2026</t>
  </si>
  <si>
    <t>04-02-2026</t>
  </si>
  <si>
    <t>12-02-2026</t>
  </si>
  <si>
    <t>19-02-2026</t>
  </si>
  <si>
    <t>26-02-2026</t>
  </si>
  <si>
    <t>Gas Charges for Q1</t>
  </si>
  <si>
    <t>05-03-2026</t>
  </si>
  <si>
    <t>U.O.NO.PBS.PS.SPI-1516(01)/2019-159</t>
  </si>
  <si>
    <t>Dated: 11.03.2026</t>
  </si>
  <si>
    <t>Subject:   Sensitive Price Indicator (SPI) for the week ended on 11-03-2026.</t>
  </si>
  <si>
    <t>For the week ended on March 11, 2026, the SPI and percentage changes by</t>
  </si>
  <si>
    <t>SPI for week ended on
11-03-2026     05-03-26     13-03-25</t>
  </si>
  <si>
    <t>% change over
05-03-26     13-03-25</t>
  </si>
  <si>
    <t>11-03-2026</t>
  </si>
  <si>
    <t>The comparative changes in prices i.e. increase, decrease and unchanged for the week ended on 11-03-2026 over</t>
  </si>
  <si>
    <t>previous and corresponding weeks ended on 05-03-2026 and 13-03-2025 repectively are as follows:</t>
  </si>
  <si>
    <t>Prices in Rs.
on
11.03.26 05.03.26 13.03.25</t>
  </si>
  <si>
    <t>%change                col. 3 over                  05.03.26 13.03.25</t>
  </si>
  <si>
    <t>i.    Average prices of the following 14 items registered INCREASE.</t>
  </si>
  <si>
    <t>ii.    Average prices of the following 9 items registered DECREASE.</t>
  </si>
  <si>
    <t>iii.    Average prices of the following 28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</si>
</sst>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26" zoomScaleNormal="100" zoomScaleSheetLayoutView="100" workbookViewId="0">
      <selection activeCell="M24" sqref="M24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2" t="s">
        <v>116</v>
      </c>
      <c r="B1" s="63"/>
      <c r="C1" s="63"/>
      <c r="D1" s="63"/>
      <c r="E1" s="63"/>
      <c r="F1" s="63"/>
      <c r="G1" s="63"/>
      <c r="H1" s="63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58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6"/>
      <c r="B5" s="65"/>
      <c r="C5" s="65"/>
      <c r="D5" s="65"/>
      <c r="E5" s="65"/>
      <c r="F5" s="65"/>
      <c r="G5" s="65"/>
      <c r="H5" s="65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58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7" t="s">
        <v>1</v>
      </c>
      <c r="B7" s="68"/>
      <c r="C7" s="68"/>
      <c r="D7" s="68"/>
      <c r="E7" s="68"/>
      <c r="F7" s="68"/>
      <c r="G7" s="68"/>
      <c r="H7" s="6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43"/>
      <c r="B8" s="43"/>
      <c r="C8" s="43"/>
      <c r="D8" s="43"/>
      <c r="E8" s="43"/>
      <c r="F8" s="43"/>
      <c r="G8" s="43"/>
      <c r="H8" s="43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43" t="s">
        <v>144</v>
      </c>
      <c r="B9" s="43"/>
      <c r="C9" s="43"/>
      <c r="D9" s="43"/>
      <c r="E9" s="43"/>
      <c r="F9" s="43"/>
      <c r="G9" s="43"/>
      <c r="H9" s="43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43"/>
      <c r="B11" s="43"/>
      <c r="C11" s="43"/>
      <c r="D11" s="43"/>
      <c r="E11" s="43"/>
      <c r="F11" s="43"/>
      <c r="G11" s="43"/>
      <c r="H11" s="43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43"/>
      <c r="B12" s="43" t="s">
        <v>2</v>
      </c>
      <c r="C12" s="43"/>
      <c r="D12" s="43"/>
      <c r="E12" s="43"/>
      <c r="F12" s="43"/>
      <c r="G12" s="43"/>
      <c r="H12" s="43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43" t="s">
        <v>3</v>
      </c>
      <c r="B13" s="43"/>
      <c r="C13" s="43"/>
      <c r="D13" s="43"/>
      <c r="E13" s="43"/>
      <c r="F13" s="43"/>
      <c r="G13" s="43"/>
      <c r="H13" s="43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43"/>
      <c r="B14" s="43"/>
      <c r="C14" s="43"/>
      <c r="D14" s="43"/>
      <c r="E14" s="43"/>
      <c r="F14" s="43"/>
      <c r="G14" s="43"/>
      <c r="H14" s="43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43"/>
      <c r="B15" s="43"/>
      <c r="C15" s="43"/>
      <c r="D15" s="43"/>
      <c r="E15" s="43"/>
      <c r="F15" s="43"/>
      <c r="G15" s="43"/>
      <c r="H15" s="43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44" t="s">
        <v>4</v>
      </c>
      <c r="B16" s="43" t="s">
        <v>145</v>
      </c>
      <c r="C16" s="43"/>
      <c r="D16" s="43"/>
      <c r="E16" s="43"/>
      <c r="F16" s="43"/>
      <c r="G16" s="43"/>
      <c r="H16" s="43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44" t="s">
        <v>5</v>
      </c>
      <c r="B17" s="43"/>
      <c r="C17" s="43"/>
      <c r="D17" s="43"/>
      <c r="E17" s="43"/>
      <c r="F17" s="43"/>
      <c r="G17" s="43"/>
      <c r="H17" s="4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44"/>
      <c r="B18" s="43"/>
      <c r="C18" s="43"/>
      <c r="D18" s="43"/>
      <c r="E18" s="43"/>
      <c r="F18" s="43"/>
      <c r="G18" s="43"/>
      <c r="H18" s="4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44"/>
      <c r="B19" s="69" t="s">
        <v>6</v>
      </c>
      <c r="C19" s="69"/>
      <c r="D19" s="69"/>
      <c r="E19" s="69"/>
      <c r="F19" s="69"/>
      <c r="G19" s="69"/>
      <c r="H19" s="6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44"/>
      <c r="B20" s="61" t="s">
        <v>117</v>
      </c>
      <c r="C20" s="61"/>
      <c r="D20" s="61" t="s">
        <v>146</v>
      </c>
      <c r="E20" s="61"/>
      <c r="F20" s="61"/>
      <c r="G20" s="61" t="s">
        <v>147</v>
      </c>
      <c r="H20" s="61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45"/>
      <c r="B21" s="71" t="s">
        <v>7</v>
      </c>
      <c r="C21" s="71"/>
      <c r="D21" s="46">
        <v>325.62</v>
      </c>
      <c r="E21" s="46">
        <v>323.48</v>
      </c>
      <c r="F21" s="46">
        <v>309.64999999999998</v>
      </c>
      <c r="G21" s="46">
        <f t="shared" ref="G21:G26" si="0">D21/E21*100-100</f>
        <v>0.66155558303448458</v>
      </c>
      <c r="H21" s="46">
        <f t="shared" ref="H21:H26" si="1">D21/F21*100-100</f>
        <v>5.157435814629423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45"/>
      <c r="B22" s="71" t="s">
        <v>8</v>
      </c>
      <c r="C22" s="71"/>
      <c r="D22" s="46">
        <v>328.55</v>
      </c>
      <c r="E22" s="46">
        <v>325.48</v>
      </c>
      <c r="F22" s="46">
        <v>307.70999999999998</v>
      </c>
      <c r="G22" s="46">
        <f t="shared" si="0"/>
        <v>0.94322231780753896</v>
      </c>
      <c r="H22" s="46">
        <f t="shared" si="1"/>
        <v>6.7726105748919565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45"/>
      <c r="B23" s="71" t="s">
        <v>9</v>
      </c>
      <c r="C23" s="71"/>
      <c r="D23" s="46">
        <v>350.21</v>
      </c>
      <c r="E23" s="46">
        <v>346.32</v>
      </c>
      <c r="F23" s="46">
        <v>330.71</v>
      </c>
      <c r="G23" s="46">
        <f t="shared" si="0"/>
        <v>1.1232386232386204</v>
      </c>
      <c r="H23" s="46">
        <f t="shared" si="1"/>
        <v>5.8964047050285728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45"/>
      <c r="B24" s="71" t="s">
        <v>10</v>
      </c>
      <c r="C24" s="71"/>
      <c r="D24" s="46">
        <v>338.06</v>
      </c>
      <c r="E24" s="46">
        <v>333.05</v>
      </c>
      <c r="F24" s="46">
        <v>320.47000000000003</v>
      </c>
      <c r="G24" s="46">
        <f t="shared" si="0"/>
        <v>1.5042786368413061</v>
      </c>
      <c r="H24" s="46">
        <f t="shared" si="1"/>
        <v>5.4888133054576116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45"/>
      <c r="B25" s="71" t="s">
        <v>11</v>
      </c>
      <c r="C25" s="71"/>
      <c r="D25" s="46">
        <v>341.28</v>
      </c>
      <c r="E25" s="46">
        <v>333</v>
      </c>
      <c r="F25" s="46">
        <v>322.27999999999997</v>
      </c>
      <c r="G25" s="46">
        <f t="shared" si="0"/>
        <v>2.4864864864864842</v>
      </c>
      <c r="H25" s="46">
        <f t="shared" si="1"/>
        <v>5.8954946009680924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45"/>
      <c r="B26" s="71" t="s">
        <v>12</v>
      </c>
      <c r="C26" s="71"/>
      <c r="D26" s="46">
        <v>341.42</v>
      </c>
      <c r="E26" s="46">
        <v>335.09</v>
      </c>
      <c r="F26" s="46">
        <v>320.75</v>
      </c>
      <c r="G26" s="46">
        <f t="shared" si="0"/>
        <v>1.8890447342505183</v>
      </c>
      <c r="H26" s="46">
        <f t="shared" si="1"/>
        <v>6.4442712392829264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45"/>
      <c r="B27" s="47"/>
      <c r="C27" s="47"/>
      <c r="D27" s="47"/>
      <c r="E27" s="47"/>
      <c r="F27" s="47"/>
      <c r="G27" s="47"/>
      <c r="H27" s="4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45"/>
      <c r="B28" s="47"/>
      <c r="C28" s="47"/>
      <c r="D28" s="47"/>
      <c r="E28" s="47"/>
      <c r="F28" s="47"/>
      <c r="G28" s="47"/>
      <c r="H28" s="4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44" t="s">
        <v>13</v>
      </c>
      <c r="B29" s="43" t="s">
        <v>14</v>
      </c>
      <c r="C29" s="43"/>
      <c r="D29" s="43"/>
      <c r="E29" s="43"/>
      <c r="F29" s="43"/>
      <c r="G29" s="43"/>
      <c r="H29" s="43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44" t="s">
        <v>15</v>
      </c>
      <c r="B30" s="43"/>
      <c r="C30" s="43"/>
      <c r="D30" s="43"/>
      <c r="E30" s="43"/>
      <c r="F30" s="43"/>
      <c r="G30" s="43"/>
      <c r="H30" s="43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44"/>
      <c r="B31" s="43"/>
      <c r="C31" s="43"/>
      <c r="D31" s="43"/>
      <c r="E31" s="43"/>
      <c r="F31" s="43"/>
      <c r="G31" s="43"/>
      <c r="H31" s="43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44"/>
      <c r="B32" s="69" t="s">
        <v>6</v>
      </c>
      <c r="C32" s="69"/>
      <c r="D32" s="69"/>
      <c r="E32" s="69"/>
      <c r="F32" s="69"/>
      <c r="G32" s="69"/>
      <c r="H32" s="6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44"/>
      <c r="B33" s="55" t="s">
        <v>16</v>
      </c>
      <c r="C33" s="55" t="s">
        <v>118</v>
      </c>
      <c r="D33" s="70" t="s">
        <v>17</v>
      </c>
      <c r="E33" s="70"/>
      <c r="F33" s="55" t="s">
        <v>18</v>
      </c>
      <c r="G33" s="70" t="s">
        <v>17</v>
      </c>
      <c r="H33" s="70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45"/>
      <c r="B34" s="48" t="s">
        <v>132</v>
      </c>
      <c r="C34" s="46">
        <v>324.37</v>
      </c>
      <c r="D34" s="46">
        <f>C34/323.98*100-100</f>
        <v>0.12037780109884011</v>
      </c>
      <c r="E34" s="46">
        <f>C34/316.72*100-100</f>
        <v>2.4153826723920133</v>
      </c>
      <c r="F34" s="46">
        <v>334.35</v>
      </c>
      <c r="G34" s="46">
        <f>F34/333.96*100-100</f>
        <v>0.11678045274885562</v>
      </c>
      <c r="H34" s="46">
        <f>F34/323.97*100-100</f>
        <v>3.2040003704046711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45"/>
      <c r="B35" s="48" t="s">
        <v>133</v>
      </c>
      <c r="C35" s="46">
        <v>325.27999999999997</v>
      </c>
      <c r="D35" s="46">
        <f>C35/324.37*100-100</f>
        <v>0.28054382341152007</v>
      </c>
      <c r="E35" s="46">
        <f>C35/314.75*100-100</f>
        <v>3.3455123113582204</v>
      </c>
      <c r="F35" s="46">
        <v>335.2</v>
      </c>
      <c r="G35" s="46">
        <f>F35/334.35*100-100</f>
        <v>0.25422461492448178</v>
      </c>
      <c r="H35" s="46">
        <f>F35/322.71*100-100</f>
        <v>3.8703479904558264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45"/>
      <c r="B36" s="48" t="s">
        <v>134</v>
      </c>
      <c r="C36" s="46">
        <v>324.3</v>
      </c>
      <c r="D36" s="46">
        <f>C36/325.28*100-100</f>
        <v>-0.30127889818001563</v>
      </c>
      <c r="E36" s="46">
        <f>C36/311.47*100-100</f>
        <v>4.119176806755064</v>
      </c>
      <c r="F36" s="46">
        <v>333.6</v>
      </c>
      <c r="G36" s="46">
        <f>F36/335.2*100-100</f>
        <v>-0.47732696897372762</v>
      </c>
      <c r="H36" s="46">
        <f>F36/320.21*100-100</f>
        <v>4.1816308047843762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45"/>
      <c r="B37" s="48" t="s">
        <v>135</v>
      </c>
      <c r="C37" s="46">
        <v>323.8</v>
      </c>
      <c r="D37" s="46">
        <f>C37/324.3*100-100</f>
        <v>-0.15417823003392073</v>
      </c>
      <c r="E37" s="46">
        <f>C37/309.85*100-100</f>
        <v>4.5021784734548902</v>
      </c>
      <c r="F37" s="46">
        <v>333.49</v>
      </c>
      <c r="G37" s="46">
        <f>F37/333.6*100-100</f>
        <v>-3.2973621103110418E-2</v>
      </c>
      <c r="H37" s="46">
        <f>F37/319.06*100-100</f>
        <v>4.5226603146743685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45"/>
      <c r="B38" s="48" t="s">
        <v>136</v>
      </c>
      <c r="C38" s="46">
        <v>324.23</v>
      </c>
      <c r="D38" s="46">
        <f>C38/323.8*100-100</f>
        <v>0.13279802347128111</v>
      </c>
      <c r="E38" s="46">
        <f>C38/308.96*100-100</f>
        <v>4.9423873640600675</v>
      </c>
      <c r="F38" s="46">
        <v>333.79</v>
      </c>
      <c r="G38" s="46">
        <f>F38/333.49*100-100</f>
        <v>8.9957719871662789E-2</v>
      </c>
      <c r="H38" s="46">
        <f>F38/318.38*100-100</f>
        <v>4.8401281487530809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45"/>
      <c r="B39" s="48" t="s">
        <v>137</v>
      </c>
      <c r="C39" s="46">
        <v>322.23</v>
      </c>
      <c r="D39" s="46">
        <f>C39/324.23*100-100</f>
        <v>-0.61684606606421255</v>
      </c>
      <c r="E39" s="46">
        <f>C39/308.24*100-100</f>
        <v>4.5386711653257095</v>
      </c>
      <c r="F39" s="46">
        <v>331.81</v>
      </c>
      <c r="G39" s="46">
        <f>F39/333.79*100-100</f>
        <v>-0.59318733335331331</v>
      </c>
      <c r="H39" s="46">
        <f>F39/318.26*100-100</f>
        <v>4.2575252937849655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45"/>
      <c r="B40" s="48" t="s">
        <v>138</v>
      </c>
      <c r="C40" s="46">
        <v>325.8</v>
      </c>
      <c r="D40" s="46">
        <f>C40/322.23*100-100</f>
        <v>1.1079042919653688</v>
      </c>
      <c r="E40" s="46">
        <f>C40/308.82*100-100</f>
        <v>5.4983485525548872</v>
      </c>
      <c r="F40" s="46">
        <v>335.67</v>
      </c>
      <c r="G40" s="46">
        <f>F40/331.81*100-100</f>
        <v>1.1633163557457635</v>
      </c>
      <c r="H40" s="46">
        <f>F40/319.12*100-100</f>
        <v>5.1861368764101456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45"/>
      <c r="B41" s="48" t="s">
        <v>139</v>
      </c>
      <c r="C41" s="46">
        <v>323.48</v>
      </c>
      <c r="D41" s="46">
        <f>C41/325.8*100-100</f>
        <v>-0.7120933087783925</v>
      </c>
      <c r="E41" s="46">
        <f>C41/309.94*100-100</f>
        <v>4.3685874685423016</v>
      </c>
      <c r="F41" s="46">
        <v>333.86</v>
      </c>
      <c r="G41" s="46">
        <f>F41/335.67*100-100</f>
        <v>-0.5392200673280314</v>
      </c>
      <c r="H41" s="46">
        <f>F41/320.32*100-100</f>
        <v>4.2270229770229832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45"/>
      <c r="B42" s="48" t="s">
        <v>141</v>
      </c>
      <c r="C42" s="46">
        <v>323.48</v>
      </c>
      <c r="D42" s="46">
        <f>C42/323.48*100-100</f>
        <v>0</v>
      </c>
      <c r="E42" s="46">
        <f>C42/309.33*100-100</f>
        <v>4.5744027414088606</v>
      </c>
      <c r="F42" s="46">
        <v>335.09</v>
      </c>
      <c r="G42" s="46">
        <f>F42/333.86*100-100</f>
        <v>0.36841789971843752</v>
      </c>
      <c r="H42" s="46">
        <f>F42/320.04*100-100</f>
        <v>4.7025371828521401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45"/>
      <c r="B43" s="48" t="s">
        <v>148</v>
      </c>
      <c r="C43" s="46">
        <v>325.62</v>
      </c>
      <c r="D43" s="46">
        <f>C43/323.48*100-100</f>
        <v>0.66155558303448458</v>
      </c>
      <c r="E43" s="46">
        <f>C43/309.65*100-100</f>
        <v>5.157435814629423</v>
      </c>
      <c r="F43" s="46">
        <v>341.42</v>
      </c>
      <c r="G43" s="46">
        <f>F43/335.09*100-100</f>
        <v>1.8890447342505183</v>
      </c>
      <c r="H43" s="46">
        <f>F43/320.75*100-100</f>
        <v>6.4442712392829264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45"/>
      <c r="B44" s="47"/>
      <c r="C44" s="47"/>
      <c r="D44" s="47"/>
      <c r="E44" s="47"/>
      <c r="F44" s="47"/>
      <c r="G44" s="47"/>
      <c r="H44" s="4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45"/>
      <c r="B45" s="47"/>
      <c r="C45" s="47"/>
      <c r="D45" s="47"/>
      <c r="E45" s="47"/>
      <c r="F45" s="47"/>
      <c r="G45" s="47"/>
      <c r="H45" s="4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44" t="s">
        <v>19</v>
      </c>
      <c r="B46" s="43" t="s">
        <v>20</v>
      </c>
      <c r="C46" s="43"/>
      <c r="D46" s="43"/>
      <c r="E46" s="43"/>
      <c r="F46" s="43"/>
      <c r="G46" s="43"/>
      <c r="H46" s="43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43" t="s">
        <v>21</v>
      </c>
      <c r="B47" s="43"/>
      <c r="C47" s="43"/>
      <c r="D47" s="43"/>
      <c r="E47" s="43"/>
      <c r="F47" s="43"/>
      <c r="G47" s="43"/>
      <c r="H47" s="43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3" sqref="P13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3">
        <v>5</v>
      </c>
      <c r="B1" s="43" t="s">
        <v>149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43" t="s">
        <v>150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43"/>
      <c r="B4" s="60" t="s">
        <v>22</v>
      </c>
      <c r="C4" s="60" t="s">
        <v>23</v>
      </c>
      <c r="D4" s="60" t="s">
        <v>24</v>
      </c>
      <c r="E4" s="72" t="s">
        <v>151</v>
      </c>
      <c r="F4" s="72"/>
      <c r="G4" s="72"/>
      <c r="H4" s="72" t="s">
        <v>152</v>
      </c>
      <c r="I4" s="72"/>
      <c r="J4" s="72" t="s">
        <v>122</v>
      </c>
      <c r="K4" s="72"/>
      <c r="L4" s="72" t="s">
        <v>123</v>
      </c>
      <c r="M4" s="73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43"/>
      <c r="B5" s="59"/>
      <c r="C5" s="59">
        <v>1</v>
      </c>
      <c r="D5" s="59">
        <v>2</v>
      </c>
      <c r="E5" s="59">
        <v>3</v>
      </c>
      <c r="F5" s="59">
        <v>4</v>
      </c>
      <c r="G5" s="59">
        <v>5</v>
      </c>
      <c r="H5" s="59">
        <v>6</v>
      </c>
      <c r="I5" s="59">
        <v>7</v>
      </c>
      <c r="J5" s="59">
        <v>8</v>
      </c>
      <c r="K5" s="59">
        <v>9</v>
      </c>
      <c r="L5" s="59">
        <v>10</v>
      </c>
      <c r="M5" s="59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47"/>
      <c r="B6" s="74" t="s">
        <v>153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47"/>
      <c r="B7" s="56">
        <v>1</v>
      </c>
      <c r="C7" s="56" t="s">
        <v>83</v>
      </c>
      <c r="D7" s="56" t="s">
        <v>84</v>
      </c>
      <c r="E7" s="46">
        <v>322.89999999999998</v>
      </c>
      <c r="F7" s="46">
        <v>267.74</v>
      </c>
      <c r="G7" s="46">
        <v>256.77</v>
      </c>
      <c r="H7" s="46">
        <v>20.6</v>
      </c>
      <c r="I7" s="46">
        <v>25.75</v>
      </c>
      <c r="J7" s="49">
        <v>1.4673</v>
      </c>
      <c r="K7" s="49">
        <v>6.7018000000000004</v>
      </c>
      <c r="L7" s="49">
        <v>0.33637464734916001</v>
      </c>
      <c r="M7" s="49">
        <v>1.4832258588212299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47"/>
      <c r="B8" s="56">
        <v>2</v>
      </c>
      <c r="C8" s="56" t="s">
        <v>85</v>
      </c>
      <c r="D8" s="56" t="s">
        <v>84</v>
      </c>
      <c r="E8" s="46">
        <v>337.6</v>
      </c>
      <c r="F8" s="46">
        <v>282.42</v>
      </c>
      <c r="G8" s="46">
        <v>259.82</v>
      </c>
      <c r="H8" s="46">
        <v>19.54</v>
      </c>
      <c r="I8" s="46">
        <v>29.94</v>
      </c>
      <c r="J8" s="49">
        <v>1.14E-2</v>
      </c>
      <c r="K8" s="49">
        <v>8.7400000000000005E-2</v>
      </c>
      <c r="L8" s="49">
        <v>2.44220174070248E-3</v>
      </c>
      <c r="M8" s="49">
        <v>1.8114687758887801E-2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47"/>
      <c r="B9" s="56">
        <v>3</v>
      </c>
      <c r="C9" s="56" t="s">
        <v>42</v>
      </c>
      <c r="D9" s="56" t="s">
        <v>30</v>
      </c>
      <c r="E9" s="46">
        <v>4215.5600000000004</v>
      </c>
      <c r="F9" s="46">
        <v>3759.44</v>
      </c>
      <c r="G9" s="46">
        <v>3262.51</v>
      </c>
      <c r="H9" s="46">
        <v>12.13</v>
      </c>
      <c r="I9" s="46">
        <v>29.21</v>
      </c>
      <c r="J9" s="49">
        <v>0.61450000000000005</v>
      </c>
      <c r="K9" s="49">
        <v>1.4370000000000001</v>
      </c>
      <c r="L9" s="49">
        <v>9.1257968842452006E-2</v>
      </c>
      <c r="M9" s="49">
        <v>0.20597623543961099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47"/>
      <c r="B10" s="56">
        <v>4</v>
      </c>
      <c r="C10" s="56" t="s">
        <v>61</v>
      </c>
      <c r="D10" s="56" t="s">
        <v>26</v>
      </c>
      <c r="E10" s="46">
        <v>67.73</v>
      </c>
      <c r="F10" s="46">
        <v>61.78</v>
      </c>
      <c r="G10" s="46">
        <v>69.63</v>
      </c>
      <c r="H10" s="46">
        <v>9.6300000000000008</v>
      </c>
      <c r="I10" s="46">
        <v>-2.73</v>
      </c>
      <c r="J10" s="49">
        <v>2.6815000000000002</v>
      </c>
      <c r="K10" s="49">
        <v>1.6821999999999999</v>
      </c>
      <c r="L10" s="49">
        <v>0.124304977207148</v>
      </c>
      <c r="M10" s="49">
        <v>7.52639909850331E-2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47"/>
      <c r="B11" s="56">
        <v>5</v>
      </c>
      <c r="C11" s="56" t="s">
        <v>60</v>
      </c>
      <c r="D11" s="56" t="s">
        <v>35</v>
      </c>
      <c r="E11" s="46">
        <v>215.89</v>
      </c>
      <c r="F11" s="46">
        <v>212.83</v>
      </c>
      <c r="G11" s="46">
        <v>213.54</v>
      </c>
      <c r="H11" s="46">
        <v>1.44</v>
      </c>
      <c r="I11" s="46">
        <v>1.1000000000000001</v>
      </c>
      <c r="J11" s="49">
        <v>0.71240000000000003</v>
      </c>
      <c r="K11" s="49">
        <v>0.94130000000000003</v>
      </c>
      <c r="L11" s="49">
        <v>1.2952943409548501E-2</v>
      </c>
      <c r="M11" s="49">
        <v>1.6533009915031101E-2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47"/>
      <c r="B12" s="56">
        <v>6</v>
      </c>
      <c r="C12" s="56" t="s">
        <v>48</v>
      </c>
      <c r="D12" s="56" t="s">
        <v>49</v>
      </c>
      <c r="E12" s="46">
        <v>2249.91</v>
      </c>
      <c r="F12" s="46">
        <v>2221.39</v>
      </c>
      <c r="G12" s="46">
        <v>1761.23</v>
      </c>
      <c r="H12" s="46">
        <v>1.28</v>
      </c>
      <c r="I12" s="46">
        <v>27.75</v>
      </c>
      <c r="J12" s="49">
        <v>6.1372</v>
      </c>
      <c r="K12" s="49">
        <v>3.9725000000000001</v>
      </c>
      <c r="L12" s="49">
        <v>4.71437677793832E-2</v>
      </c>
      <c r="M12" s="49">
        <v>2.9484862447745099E-2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47"/>
      <c r="B13" s="56">
        <v>7</v>
      </c>
      <c r="C13" s="56" t="s">
        <v>25</v>
      </c>
      <c r="D13" s="56" t="s">
        <v>26</v>
      </c>
      <c r="E13" s="46">
        <v>377.13</v>
      </c>
      <c r="F13" s="46">
        <v>374.65</v>
      </c>
      <c r="G13" s="46">
        <v>509.11</v>
      </c>
      <c r="H13" s="46">
        <v>0.66</v>
      </c>
      <c r="I13" s="46">
        <v>-25.92</v>
      </c>
      <c r="J13" s="49">
        <v>2.9268999999999998</v>
      </c>
      <c r="K13" s="49">
        <v>3.8681000000000001</v>
      </c>
      <c r="L13" s="49">
        <v>3.0450236893568999E-2</v>
      </c>
      <c r="M13" s="49">
        <v>3.8885400576327597E-2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47"/>
      <c r="B14" s="56">
        <v>8</v>
      </c>
      <c r="C14" s="56" t="s">
        <v>36</v>
      </c>
      <c r="D14" s="56" t="s">
        <v>26</v>
      </c>
      <c r="E14" s="46">
        <v>465.37</v>
      </c>
      <c r="F14" s="46">
        <v>462.84</v>
      </c>
      <c r="G14" s="46">
        <v>462.04</v>
      </c>
      <c r="H14" s="46">
        <v>0.55000000000000004</v>
      </c>
      <c r="I14" s="46">
        <v>0.72</v>
      </c>
      <c r="J14" s="49">
        <v>0.28549999999999998</v>
      </c>
      <c r="K14" s="49">
        <v>0.32690000000000002</v>
      </c>
      <c r="L14" s="49">
        <v>8.3467654429073099E-4</v>
      </c>
      <c r="M14" s="49">
        <v>9.2513232376527398E-4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47"/>
      <c r="B15" s="56">
        <v>9</v>
      </c>
      <c r="C15" s="56" t="s">
        <v>55</v>
      </c>
      <c r="D15" s="56" t="s">
        <v>56</v>
      </c>
      <c r="E15" s="46">
        <v>1479.06</v>
      </c>
      <c r="F15" s="46">
        <v>1473.46</v>
      </c>
      <c r="G15" s="46">
        <v>1322.7</v>
      </c>
      <c r="H15" s="46">
        <v>0.38</v>
      </c>
      <c r="I15" s="46">
        <v>11.82</v>
      </c>
      <c r="J15" s="49">
        <v>5.0812999999999997</v>
      </c>
      <c r="K15" s="49">
        <v>1.1969000000000001</v>
      </c>
      <c r="L15" s="49">
        <v>1.27056318408699E-2</v>
      </c>
      <c r="M15" s="49">
        <v>2.8947688840397501E-3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47"/>
      <c r="B16" s="56">
        <v>10</v>
      </c>
      <c r="C16" s="56" t="s">
        <v>66</v>
      </c>
      <c r="D16" s="56" t="s">
        <v>26</v>
      </c>
      <c r="E16" s="46">
        <v>2187.0700000000002</v>
      </c>
      <c r="F16" s="46">
        <v>2181.35</v>
      </c>
      <c r="G16" s="46">
        <v>1995.29</v>
      </c>
      <c r="H16" s="46">
        <v>0.26</v>
      </c>
      <c r="I16" s="46">
        <v>9.61</v>
      </c>
      <c r="J16" s="49">
        <v>0.54979999999999996</v>
      </c>
      <c r="K16" s="49">
        <v>2.4386999999999999</v>
      </c>
      <c r="L16" s="49">
        <v>8.0376259820585797E-4</v>
      </c>
      <c r="M16" s="49">
        <v>3.4916284477596099E-3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47"/>
      <c r="B17" s="56">
        <v>11</v>
      </c>
      <c r="C17" s="56" t="s">
        <v>54</v>
      </c>
      <c r="D17" s="56" t="s">
        <v>26</v>
      </c>
      <c r="E17" s="46">
        <v>1194.76</v>
      </c>
      <c r="F17" s="46">
        <v>1191.9000000000001</v>
      </c>
      <c r="G17" s="46">
        <v>1066.76</v>
      </c>
      <c r="H17" s="46">
        <v>0.24</v>
      </c>
      <c r="I17" s="46">
        <v>12</v>
      </c>
      <c r="J17" s="49">
        <v>2.4988000000000001</v>
      </c>
      <c r="K17" s="49">
        <v>3.3532999999999999</v>
      </c>
      <c r="L17" s="49">
        <v>3.58601774584204E-3</v>
      </c>
      <c r="M17" s="49">
        <v>4.6555045970121103E-3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47"/>
      <c r="B18" s="56">
        <v>12</v>
      </c>
      <c r="C18" s="56" t="s">
        <v>63</v>
      </c>
      <c r="D18" s="56" t="s">
        <v>26</v>
      </c>
      <c r="E18" s="46">
        <v>249.4</v>
      </c>
      <c r="F18" s="46">
        <v>249.15</v>
      </c>
      <c r="G18" s="46">
        <v>310.83</v>
      </c>
      <c r="H18" s="46">
        <v>0.1</v>
      </c>
      <c r="I18" s="46">
        <v>-19.760000000000002</v>
      </c>
      <c r="J18" s="49">
        <v>0.79669999999999996</v>
      </c>
      <c r="K18" s="49">
        <v>0.47110000000000002</v>
      </c>
      <c r="L18" s="49">
        <v>3.0913946084838099E-4</v>
      </c>
      <c r="M18" s="49">
        <v>1.7905786911584E-4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47"/>
      <c r="B19" s="56">
        <v>13</v>
      </c>
      <c r="C19" s="56" t="s">
        <v>46</v>
      </c>
      <c r="D19" s="56" t="s">
        <v>47</v>
      </c>
      <c r="E19" s="46">
        <v>203.79</v>
      </c>
      <c r="F19" s="46">
        <v>203.63</v>
      </c>
      <c r="G19" s="46">
        <v>197.88</v>
      </c>
      <c r="H19" s="46">
        <v>0.08</v>
      </c>
      <c r="I19" s="46">
        <v>2.99</v>
      </c>
      <c r="J19" s="49">
        <v>17.544899999999998</v>
      </c>
      <c r="K19" s="49">
        <v>18.393699999999999</v>
      </c>
      <c r="L19" s="49">
        <v>9.5833232863004898E-3</v>
      </c>
      <c r="M19" s="49">
        <v>9.6989679104442002E-3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47"/>
      <c r="B20" s="56">
        <v>14</v>
      </c>
      <c r="C20" s="56" t="s">
        <v>70</v>
      </c>
      <c r="D20" s="56" t="s">
        <v>40</v>
      </c>
      <c r="E20" s="46">
        <v>316.2</v>
      </c>
      <c r="F20" s="46">
        <v>316.13</v>
      </c>
      <c r="G20" s="46">
        <v>300.67</v>
      </c>
      <c r="H20" s="46">
        <v>0.02</v>
      </c>
      <c r="I20" s="46">
        <v>5.17</v>
      </c>
      <c r="J20" s="49">
        <v>0.50329999999999997</v>
      </c>
      <c r="K20" s="49">
        <v>1.0497000000000001</v>
      </c>
      <c r="L20" s="49">
        <v>8.0376259820578999E-4</v>
      </c>
      <c r="M20" s="49">
        <v>1.5816778438565199E-3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3.1" customHeight="1" x14ac:dyDescent="0.25">
      <c r="A21" s="47"/>
      <c r="B21" s="76" t="s">
        <v>58</v>
      </c>
      <c r="C21" s="76"/>
      <c r="D21" s="76"/>
      <c r="E21" s="77"/>
      <c r="F21" s="77"/>
      <c r="G21" s="77"/>
      <c r="H21" s="77"/>
      <c r="I21" s="77"/>
      <c r="J21" s="50">
        <f>SUM(J7:J20)</f>
        <v>41.811500000000002</v>
      </c>
      <c r="K21" s="50">
        <f>SUM(K7:K20)</f>
        <v>45.9206</v>
      </c>
      <c r="L21" s="50">
        <f>SUM(L7:L20)</f>
        <v>0.67355305729652637</v>
      </c>
      <c r="M21" s="49">
        <f>SUM(M7:M20)</f>
        <v>1.8909107838198587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47"/>
      <c r="B22" s="74" t="s">
        <v>154</v>
      </c>
      <c r="C22" s="75"/>
      <c r="D22" s="75"/>
      <c r="E22" s="78"/>
      <c r="F22" s="78"/>
      <c r="G22" s="78"/>
      <c r="H22" s="78"/>
      <c r="I22" s="78"/>
      <c r="J22" s="79"/>
      <c r="K22" s="79"/>
      <c r="L22" s="79"/>
      <c r="M22" s="79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47"/>
      <c r="B23" s="56">
        <v>1</v>
      </c>
      <c r="C23" s="56" t="s">
        <v>59</v>
      </c>
      <c r="D23" s="56" t="s">
        <v>26</v>
      </c>
      <c r="E23" s="46">
        <v>61.61</v>
      </c>
      <c r="F23" s="46">
        <v>63.95</v>
      </c>
      <c r="G23" s="46">
        <v>80.03</v>
      </c>
      <c r="H23" s="46">
        <v>-3.66</v>
      </c>
      <c r="I23" s="46">
        <v>-23.02</v>
      </c>
      <c r="J23" s="49">
        <v>1.4395</v>
      </c>
      <c r="K23" s="49">
        <v>0.98160000000000003</v>
      </c>
      <c r="L23" s="49">
        <v>-2.72042725546602E-3</v>
      </c>
      <c r="M23" s="49">
        <v>-1.7905786911586001E-3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47"/>
      <c r="B24" s="56">
        <v>2</v>
      </c>
      <c r="C24" s="56" t="s">
        <v>27</v>
      </c>
      <c r="D24" s="56" t="s">
        <v>26</v>
      </c>
      <c r="E24" s="46">
        <v>30.25</v>
      </c>
      <c r="F24" s="46">
        <v>31.14</v>
      </c>
      <c r="G24" s="46">
        <v>62.91</v>
      </c>
      <c r="H24" s="46">
        <v>-2.86</v>
      </c>
      <c r="I24" s="46">
        <v>-51.92</v>
      </c>
      <c r="J24" s="49">
        <v>2.2955000000000001</v>
      </c>
      <c r="K24" s="49">
        <v>1.2157</v>
      </c>
      <c r="L24" s="49">
        <v>-3.1532225006539001E-3</v>
      </c>
      <c r="M24" s="49">
        <v>-1.61152082204276E-3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47"/>
      <c r="B25" s="56">
        <v>3</v>
      </c>
      <c r="C25" s="56" t="s">
        <v>41</v>
      </c>
      <c r="D25" s="56" t="s">
        <v>26</v>
      </c>
      <c r="E25" s="46">
        <v>521.76</v>
      </c>
      <c r="F25" s="46">
        <v>523.96</v>
      </c>
      <c r="G25" s="46">
        <v>638.27</v>
      </c>
      <c r="H25" s="46">
        <v>-0.42</v>
      </c>
      <c r="I25" s="46">
        <v>-18.25</v>
      </c>
      <c r="J25" s="49">
        <v>0.68069999999999997</v>
      </c>
      <c r="K25" s="49">
        <v>0.57950000000000002</v>
      </c>
      <c r="L25" s="49">
        <v>-1.5271489365911699E-2</v>
      </c>
      <c r="M25" s="49">
        <v>-1.2534050838110201E-2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47"/>
      <c r="B26" s="56">
        <v>4</v>
      </c>
      <c r="C26" s="56" t="s">
        <v>65</v>
      </c>
      <c r="D26" s="56" t="s">
        <v>26</v>
      </c>
      <c r="E26" s="46">
        <v>154.87</v>
      </c>
      <c r="F26" s="46">
        <v>155.16999999999999</v>
      </c>
      <c r="G26" s="46">
        <v>158.15</v>
      </c>
      <c r="H26" s="46">
        <v>-0.19</v>
      </c>
      <c r="I26" s="46">
        <v>-2.0699999999999998</v>
      </c>
      <c r="J26" s="49">
        <v>0.59219999999999995</v>
      </c>
      <c r="K26" s="49">
        <v>0.1671</v>
      </c>
      <c r="L26" s="49">
        <v>-8.6559049037560304E-4</v>
      </c>
      <c r="M26" s="49">
        <v>-2.0890084730184699E-4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47"/>
      <c r="B27" s="56">
        <v>5</v>
      </c>
      <c r="C27" s="56" t="s">
        <v>62</v>
      </c>
      <c r="D27" s="56" t="s">
        <v>26</v>
      </c>
      <c r="E27" s="46">
        <v>262.33999999999997</v>
      </c>
      <c r="F27" s="46">
        <v>262.83</v>
      </c>
      <c r="G27" s="46">
        <v>293.7</v>
      </c>
      <c r="H27" s="46">
        <v>-0.19</v>
      </c>
      <c r="I27" s="46">
        <v>-10.68</v>
      </c>
      <c r="J27" s="49">
        <v>0.65449999999999997</v>
      </c>
      <c r="K27" s="49">
        <v>0.46079999999999999</v>
      </c>
      <c r="L27" s="49">
        <v>-1.8548367650902801E-4</v>
      </c>
      <c r="M27" s="49">
        <v>-1.19371912743927E-4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47"/>
      <c r="B28" s="56">
        <v>6</v>
      </c>
      <c r="C28" s="56" t="s">
        <v>38</v>
      </c>
      <c r="D28" s="56" t="s">
        <v>26</v>
      </c>
      <c r="E28" s="46">
        <v>553.08000000000004</v>
      </c>
      <c r="F28" s="46">
        <v>553.97</v>
      </c>
      <c r="G28" s="46">
        <v>556.6</v>
      </c>
      <c r="H28" s="46">
        <v>-0.16</v>
      </c>
      <c r="I28" s="46">
        <v>-0.63</v>
      </c>
      <c r="J28" s="49">
        <v>2.1600000000000001E-2</v>
      </c>
      <c r="K28" s="49">
        <v>3.4099999999999998E-2</v>
      </c>
      <c r="L28" s="49">
        <v>-3.0913946084842399E-5</v>
      </c>
      <c r="M28" s="49">
        <v>-2.98429781859775E-5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47"/>
      <c r="B29" s="56">
        <v>7</v>
      </c>
      <c r="C29" s="56" t="s">
        <v>50</v>
      </c>
      <c r="D29" s="56" t="s">
        <v>26</v>
      </c>
      <c r="E29" s="46">
        <v>388.22</v>
      </c>
      <c r="F29" s="46">
        <v>388.68</v>
      </c>
      <c r="G29" s="46">
        <v>396.72</v>
      </c>
      <c r="H29" s="46">
        <v>-0.12</v>
      </c>
      <c r="I29" s="46">
        <v>-2.14</v>
      </c>
      <c r="J29" s="49">
        <v>0.87150000000000005</v>
      </c>
      <c r="K29" s="49">
        <v>0.48159999999999997</v>
      </c>
      <c r="L29" s="49">
        <v>-1.2365578433935201E-4</v>
      </c>
      <c r="M29" s="49">
        <v>-5.9685956371946801E-5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47"/>
      <c r="B30" s="56">
        <v>8</v>
      </c>
      <c r="C30" s="56" t="s">
        <v>37</v>
      </c>
      <c r="D30" s="56" t="s">
        <v>26</v>
      </c>
      <c r="E30" s="46">
        <v>151.24</v>
      </c>
      <c r="F30" s="46">
        <v>151.37</v>
      </c>
      <c r="G30" s="46">
        <v>171.9</v>
      </c>
      <c r="H30" s="46">
        <v>-0.09</v>
      </c>
      <c r="I30" s="46">
        <v>-12.02</v>
      </c>
      <c r="J30" s="49">
        <v>5.1147999999999998</v>
      </c>
      <c r="K30" s="49">
        <v>3.1583999999999999</v>
      </c>
      <c r="L30" s="49">
        <v>-5.5335963491863604E-3</v>
      </c>
      <c r="M30" s="49">
        <v>-3.3125705786436399E-3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47"/>
      <c r="B31" s="56">
        <v>9</v>
      </c>
      <c r="C31" s="56" t="s">
        <v>34</v>
      </c>
      <c r="D31" s="56" t="s">
        <v>35</v>
      </c>
      <c r="E31" s="46">
        <v>220.35</v>
      </c>
      <c r="F31" s="46">
        <v>220.4</v>
      </c>
      <c r="G31" s="46">
        <v>289.04000000000002</v>
      </c>
      <c r="H31" s="46">
        <v>-0.02</v>
      </c>
      <c r="I31" s="46">
        <v>-23.76</v>
      </c>
      <c r="J31" s="49">
        <v>1.1779999999999999</v>
      </c>
      <c r="K31" s="49">
        <v>1.4423999999999999</v>
      </c>
      <c r="L31" s="49">
        <v>1.62298216945417E-2</v>
      </c>
      <c r="M31" s="49">
        <v>1.91890349735831E-2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3.1" customHeight="1" x14ac:dyDescent="0.25">
      <c r="A32" s="47"/>
      <c r="B32" s="76" t="s">
        <v>58</v>
      </c>
      <c r="C32" s="76"/>
      <c r="D32" s="76"/>
      <c r="E32" s="77"/>
      <c r="F32" s="77"/>
      <c r="G32" s="77"/>
      <c r="H32" s="77"/>
      <c r="I32" s="77"/>
      <c r="J32" s="50">
        <f>SUM(J23:J31)</f>
        <v>12.848300000000002</v>
      </c>
      <c r="K32" s="50">
        <f>SUM(K23:K31)</f>
        <v>8.5211999999999986</v>
      </c>
      <c r="L32" s="50">
        <f>SUM(L23:L31)</f>
        <v>-1.1654557673985107E-2</v>
      </c>
      <c r="M32" s="49">
        <f>SUM(M23:M31)</f>
        <v>-4.774876509757997E-4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25">
      <c r="A33" s="47"/>
      <c r="B33" s="74" t="s">
        <v>155</v>
      </c>
      <c r="C33" s="75"/>
      <c r="D33" s="75"/>
      <c r="E33" s="78"/>
      <c r="F33" s="78"/>
      <c r="G33" s="78"/>
      <c r="H33" s="78"/>
      <c r="I33" s="78"/>
      <c r="J33" s="79"/>
      <c r="K33" s="79"/>
      <c r="L33" s="79"/>
      <c r="M33" s="79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47"/>
      <c r="B34" s="56">
        <v>1</v>
      </c>
      <c r="C34" s="56" t="s">
        <v>64</v>
      </c>
      <c r="D34" s="56" t="s">
        <v>26</v>
      </c>
      <c r="E34" s="46">
        <v>215.83</v>
      </c>
      <c r="F34" s="46">
        <v>215.83</v>
      </c>
      <c r="G34" s="46">
        <v>202.64</v>
      </c>
      <c r="H34" s="46">
        <v>0</v>
      </c>
      <c r="I34" s="46">
        <v>6.51</v>
      </c>
      <c r="J34" s="49">
        <v>2.9609999999999999</v>
      </c>
      <c r="K34" s="49">
        <v>1.2636000000000001</v>
      </c>
      <c r="L34" s="49">
        <v>0</v>
      </c>
      <c r="M34" s="49">
        <v>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47"/>
      <c r="B35" s="56">
        <v>2</v>
      </c>
      <c r="C35" s="56" t="s">
        <v>29</v>
      </c>
      <c r="D35" s="56" t="s">
        <v>30</v>
      </c>
      <c r="E35" s="46">
        <v>110.68</v>
      </c>
      <c r="F35" s="46">
        <v>110.68</v>
      </c>
      <c r="G35" s="46">
        <v>108.23</v>
      </c>
      <c r="H35" s="46">
        <v>0</v>
      </c>
      <c r="I35" s="46">
        <v>2.2599999999999998</v>
      </c>
      <c r="J35" s="49">
        <v>0.1041</v>
      </c>
      <c r="K35" s="49">
        <v>0.56979999999999997</v>
      </c>
      <c r="L35" s="49">
        <v>0</v>
      </c>
      <c r="M35" s="49">
        <v>0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47"/>
      <c r="B36" s="56">
        <v>3</v>
      </c>
      <c r="C36" s="56" t="s">
        <v>51</v>
      </c>
      <c r="D36" s="56" t="s">
        <v>26</v>
      </c>
      <c r="E36" s="46">
        <v>239.89</v>
      </c>
      <c r="F36" s="46">
        <v>239.89</v>
      </c>
      <c r="G36" s="46">
        <v>228.88</v>
      </c>
      <c r="H36" s="46">
        <v>0</v>
      </c>
      <c r="I36" s="46">
        <v>4.8099999999999996</v>
      </c>
      <c r="J36" s="49">
        <v>0.73660000000000003</v>
      </c>
      <c r="K36" s="49">
        <v>1.8181</v>
      </c>
      <c r="L36" s="49">
        <v>0</v>
      </c>
      <c r="M36" s="49">
        <v>0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47"/>
      <c r="B37" s="56">
        <v>4</v>
      </c>
      <c r="C37" s="56" t="s">
        <v>44</v>
      </c>
      <c r="D37" s="56" t="s">
        <v>30</v>
      </c>
      <c r="E37" s="46">
        <v>1141.72</v>
      </c>
      <c r="F37" s="46">
        <v>1141.72</v>
      </c>
      <c r="G37" s="46">
        <v>1037.01</v>
      </c>
      <c r="H37" s="46">
        <v>0</v>
      </c>
      <c r="I37" s="46">
        <v>10.1</v>
      </c>
      <c r="J37" s="49">
        <v>8.0299999999999996E-2</v>
      </c>
      <c r="K37" s="49">
        <v>0.38169999999999998</v>
      </c>
      <c r="L37" s="49">
        <v>0</v>
      </c>
      <c r="M37" s="49">
        <v>0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47"/>
      <c r="B38" s="56">
        <v>5</v>
      </c>
      <c r="C38" s="56" t="s">
        <v>32</v>
      </c>
      <c r="D38" s="56" t="s">
        <v>30</v>
      </c>
      <c r="E38" s="46">
        <v>2984.89</v>
      </c>
      <c r="F38" s="46">
        <v>2984.89</v>
      </c>
      <c r="G38" s="46">
        <v>2924.27</v>
      </c>
      <c r="H38" s="46">
        <v>0</v>
      </c>
      <c r="I38" s="46">
        <v>2.0699999999999998</v>
      </c>
      <c r="J38" s="49">
        <v>2.1480000000000001</v>
      </c>
      <c r="K38" s="49">
        <v>3.1259999999999999</v>
      </c>
      <c r="L38" s="49">
        <v>0</v>
      </c>
      <c r="M38" s="49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47"/>
      <c r="B39" s="56">
        <v>6</v>
      </c>
      <c r="C39" s="56" t="s">
        <v>33</v>
      </c>
      <c r="D39" s="56" t="s">
        <v>30</v>
      </c>
      <c r="E39" s="46">
        <v>1510.5</v>
      </c>
      <c r="F39" s="46">
        <v>1510.5</v>
      </c>
      <c r="G39" s="46">
        <v>1484.54</v>
      </c>
      <c r="H39" s="46">
        <v>0</v>
      </c>
      <c r="I39" s="46">
        <v>1.75</v>
      </c>
      <c r="J39" s="49">
        <v>3.2833000000000001</v>
      </c>
      <c r="K39" s="49">
        <v>1.4648000000000001</v>
      </c>
      <c r="L39" s="49">
        <v>0</v>
      </c>
      <c r="M39" s="49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25">
      <c r="A40" s="47"/>
      <c r="B40" s="56">
        <v>7</v>
      </c>
      <c r="C40" s="56" t="s">
        <v>45</v>
      </c>
      <c r="D40" s="56" t="s">
        <v>30</v>
      </c>
      <c r="E40" s="46">
        <v>588.42999999999995</v>
      </c>
      <c r="F40" s="46">
        <v>588.42999999999995</v>
      </c>
      <c r="G40" s="46">
        <v>578.32000000000005</v>
      </c>
      <c r="H40" s="46">
        <v>0</v>
      </c>
      <c r="I40" s="46">
        <v>1.75</v>
      </c>
      <c r="J40" s="49">
        <v>3.2833000000000001</v>
      </c>
      <c r="K40" s="49">
        <v>1.4648000000000001</v>
      </c>
      <c r="L40" s="49">
        <v>0</v>
      </c>
      <c r="M40" s="49">
        <v>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47"/>
      <c r="B41" s="56">
        <v>8</v>
      </c>
      <c r="C41" s="56" t="s">
        <v>28</v>
      </c>
      <c r="D41" s="56" t="s">
        <v>26</v>
      </c>
      <c r="E41" s="46">
        <v>225.99</v>
      </c>
      <c r="F41" s="46">
        <v>225.99</v>
      </c>
      <c r="G41" s="46">
        <v>211.01</v>
      </c>
      <c r="H41" s="46">
        <v>0</v>
      </c>
      <c r="I41" s="46">
        <v>7.1</v>
      </c>
      <c r="J41" s="49">
        <v>0.2341</v>
      </c>
      <c r="K41" s="49">
        <v>0.1075</v>
      </c>
      <c r="L41" s="49">
        <v>0</v>
      </c>
      <c r="M41" s="49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47"/>
      <c r="B42" s="56">
        <v>9</v>
      </c>
      <c r="C42" s="56" t="s">
        <v>67</v>
      </c>
      <c r="D42" s="56" t="s">
        <v>30</v>
      </c>
      <c r="E42" s="46">
        <v>63</v>
      </c>
      <c r="F42" s="46">
        <v>63</v>
      </c>
      <c r="G42" s="46">
        <v>72.02</v>
      </c>
      <c r="H42" s="46">
        <v>0</v>
      </c>
      <c r="I42" s="46">
        <v>-12.52</v>
      </c>
      <c r="J42" s="49">
        <v>0.28439999999999999</v>
      </c>
      <c r="K42" s="49">
        <v>0.22789999999999999</v>
      </c>
      <c r="L42" s="49">
        <v>0</v>
      </c>
      <c r="M42" s="49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47"/>
      <c r="B43" s="56">
        <v>10</v>
      </c>
      <c r="C43" s="56" t="s">
        <v>68</v>
      </c>
      <c r="D43" s="56" t="s">
        <v>30</v>
      </c>
      <c r="E43" s="46">
        <v>368.65</v>
      </c>
      <c r="F43" s="46">
        <v>368.65</v>
      </c>
      <c r="G43" s="46">
        <v>320</v>
      </c>
      <c r="H43" s="46">
        <v>0</v>
      </c>
      <c r="I43" s="46">
        <v>15.2</v>
      </c>
      <c r="J43" s="49">
        <v>1.3895999999999999</v>
      </c>
      <c r="K43" s="49">
        <v>0.84540000000000004</v>
      </c>
      <c r="L43" s="49">
        <v>0</v>
      </c>
      <c r="M43" s="49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47"/>
      <c r="B44" s="56">
        <v>11</v>
      </c>
      <c r="C44" s="56" t="s">
        <v>69</v>
      </c>
      <c r="D44" s="56" t="s">
        <v>30</v>
      </c>
      <c r="E44" s="46">
        <v>447.06</v>
      </c>
      <c r="F44" s="46">
        <v>447.06</v>
      </c>
      <c r="G44" s="46">
        <v>458.18</v>
      </c>
      <c r="H44" s="46">
        <v>0</v>
      </c>
      <c r="I44" s="46">
        <v>-2.4300000000000002</v>
      </c>
      <c r="J44" s="49">
        <v>3.1478000000000002</v>
      </c>
      <c r="K44" s="49">
        <v>2.3913000000000002</v>
      </c>
      <c r="L44" s="49">
        <v>0</v>
      </c>
      <c r="M44" s="49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47"/>
      <c r="B45" s="56">
        <v>12</v>
      </c>
      <c r="C45" s="56" t="s">
        <v>39</v>
      </c>
      <c r="D45" s="56" t="s">
        <v>40</v>
      </c>
      <c r="E45" s="46">
        <v>168.08</v>
      </c>
      <c r="F45" s="46">
        <v>168.08</v>
      </c>
      <c r="G45" s="46">
        <v>163.53</v>
      </c>
      <c r="H45" s="46">
        <v>0</v>
      </c>
      <c r="I45" s="46">
        <v>2.78</v>
      </c>
      <c r="J45" s="49">
        <v>1.3118000000000001</v>
      </c>
      <c r="K45" s="49">
        <v>1.3013999999999999</v>
      </c>
      <c r="L45" s="49">
        <v>0</v>
      </c>
      <c r="M45" s="49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47"/>
      <c r="B46" s="56">
        <v>13</v>
      </c>
      <c r="C46" s="56" t="s">
        <v>71</v>
      </c>
      <c r="D46" s="56" t="s">
        <v>72</v>
      </c>
      <c r="E46" s="46">
        <v>63.46</v>
      </c>
      <c r="F46" s="46">
        <v>63.46</v>
      </c>
      <c r="G46" s="46">
        <v>61.13</v>
      </c>
      <c r="H46" s="46">
        <v>0</v>
      </c>
      <c r="I46" s="46">
        <v>3.81</v>
      </c>
      <c r="J46" s="49">
        <v>2.5003000000000002</v>
      </c>
      <c r="K46" s="49">
        <v>2.3563999999999998</v>
      </c>
      <c r="L46" s="49">
        <v>0</v>
      </c>
      <c r="M46" s="49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47"/>
      <c r="B47" s="56">
        <v>14</v>
      </c>
      <c r="C47" s="56" t="s">
        <v>73</v>
      </c>
      <c r="D47" s="56" t="s">
        <v>30</v>
      </c>
      <c r="E47" s="46">
        <v>245.92</v>
      </c>
      <c r="F47" s="46">
        <v>245.92</v>
      </c>
      <c r="G47" s="46">
        <v>237.21</v>
      </c>
      <c r="H47" s="46">
        <v>0</v>
      </c>
      <c r="I47" s="46">
        <v>3.67</v>
      </c>
      <c r="J47" s="49">
        <v>1.617</v>
      </c>
      <c r="K47" s="49">
        <v>1.0931</v>
      </c>
      <c r="L47" s="49">
        <v>0</v>
      </c>
      <c r="M47" s="49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47"/>
      <c r="B48" s="56">
        <v>15</v>
      </c>
      <c r="C48" s="56" t="s">
        <v>74</v>
      </c>
      <c r="D48" s="56" t="s">
        <v>53</v>
      </c>
      <c r="E48" s="46">
        <v>667</v>
      </c>
      <c r="F48" s="46">
        <v>667</v>
      </c>
      <c r="G48" s="46">
        <v>620.17999999999995</v>
      </c>
      <c r="H48" s="46">
        <v>0</v>
      </c>
      <c r="I48" s="46">
        <v>7.55</v>
      </c>
      <c r="J48" s="49">
        <v>4.2221000000000002</v>
      </c>
      <c r="K48" s="49">
        <v>3.9577</v>
      </c>
      <c r="L48" s="49">
        <v>0</v>
      </c>
      <c r="M48" s="49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47"/>
      <c r="B49" s="56">
        <v>16</v>
      </c>
      <c r="C49" s="56" t="s">
        <v>75</v>
      </c>
      <c r="D49" s="56" t="s">
        <v>53</v>
      </c>
      <c r="E49" s="46">
        <v>530.84</v>
      </c>
      <c r="F49" s="46">
        <v>530.84</v>
      </c>
      <c r="G49" s="46">
        <v>480.05</v>
      </c>
      <c r="H49" s="46">
        <v>0</v>
      </c>
      <c r="I49" s="46">
        <v>10.58</v>
      </c>
      <c r="J49" s="49">
        <v>3.1699999999999999E-2</v>
      </c>
      <c r="K49" s="49">
        <v>0.10100000000000001</v>
      </c>
      <c r="L49" s="49">
        <v>0</v>
      </c>
      <c r="M49" s="49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47"/>
      <c r="B50" s="56">
        <v>17</v>
      </c>
      <c r="C50" s="56" t="s">
        <v>52</v>
      </c>
      <c r="D50" s="56" t="s">
        <v>53</v>
      </c>
      <c r="E50" s="46">
        <v>668.36</v>
      </c>
      <c r="F50" s="46">
        <v>668.36</v>
      </c>
      <c r="G50" s="46">
        <v>615.21</v>
      </c>
      <c r="H50" s="46">
        <v>0</v>
      </c>
      <c r="I50" s="46">
        <v>8.64</v>
      </c>
      <c r="J50" s="49">
        <v>2.3441999999999998</v>
      </c>
      <c r="K50" s="49">
        <v>2.1473</v>
      </c>
      <c r="L50" s="49">
        <v>0</v>
      </c>
      <c r="M50" s="49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47"/>
      <c r="B51" s="56">
        <v>18</v>
      </c>
      <c r="C51" s="56" t="s">
        <v>57</v>
      </c>
      <c r="D51" s="56" t="s">
        <v>53</v>
      </c>
      <c r="E51" s="46">
        <v>309.01</v>
      </c>
      <c r="F51" s="46">
        <v>309.01</v>
      </c>
      <c r="G51" s="46">
        <v>297.86</v>
      </c>
      <c r="H51" s="46">
        <v>0</v>
      </c>
      <c r="I51" s="46">
        <v>3.74</v>
      </c>
      <c r="J51" s="49">
        <v>0.75839999999999996</v>
      </c>
      <c r="K51" s="49">
        <v>0.90239999999999998</v>
      </c>
      <c r="L51" s="49">
        <v>0</v>
      </c>
      <c r="M51" s="49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47"/>
      <c r="B52" s="56">
        <v>19</v>
      </c>
      <c r="C52" s="56" t="s">
        <v>76</v>
      </c>
      <c r="D52" s="56" t="s">
        <v>77</v>
      </c>
      <c r="E52" s="46">
        <v>2499</v>
      </c>
      <c r="F52" s="46">
        <v>2499</v>
      </c>
      <c r="G52" s="46">
        <v>2499</v>
      </c>
      <c r="H52" s="46">
        <v>0</v>
      </c>
      <c r="I52" s="46">
        <v>0</v>
      </c>
      <c r="J52" s="49">
        <v>0.63500000000000001</v>
      </c>
      <c r="K52" s="49">
        <v>0.51219999999999999</v>
      </c>
      <c r="L52" s="49">
        <v>0</v>
      </c>
      <c r="M52" s="49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47"/>
      <c r="B53" s="56">
        <v>20</v>
      </c>
      <c r="C53" s="56" t="s">
        <v>78</v>
      </c>
      <c r="D53" s="56" t="s">
        <v>77</v>
      </c>
      <c r="E53" s="46">
        <v>599</v>
      </c>
      <c r="F53" s="46">
        <v>599</v>
      </c>
      <c r="G53" s="46">
        <v>599</v>
      </c>
      <c r="H53" s="46">
        <v>0</v>
      </c>
      <c r="I53" s="46">
        <v>0</v>
      </c>
      <c r="J53" s="49">
        <v>0.21099999999999999</v>
      </c>
      <c r="K53" s="49">
        <v>0.16400000000000001</v>
      </c>
      <c r="L53" s="49">
        <v>0</v>
      </c>
      <c r="M53" s="49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47"/>
      <c r="B54" s="56">
        <v>21</v>
      </c>
      <c r="C54" s="56" t="s">
        <v>79</v>
      </c>
      <c r="D54" s="56" t="s">
        <v>77</v>
      </c>
      <c r="E54" s="46">
        <v>1399</v>
      </c>
      <c r="F54" s="46">
        <v>1399</v>
      </c>
      <c r="G54" s="46">
        <v>1399</v>
      </c>
      <c r="H54" s="46">
        <v>0</v>
      </c>
      <c r="I54" s="46">
        <v>0</v>
      </c>
      <c r="J54" s="49">
        <v>0.9919</v>
      </c>
      <c r="K54" s="49">
        <v>1.0147999999999999</v>
      </c>
      <c r="L54" s="49">
        <v>0</v>
      </c>
      <c r="M54" s="49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47"/>
      <c r="B55" s="56">
        <v>22</v>
      </c>
      <c r="C55" s="56" t="s">
        <v>119</v>
      </c>
      <c r="D55" s="56" t="s">
        <v>80</v>
      </c>
      <c r="E55" s="46">
        <v>7.04</v>
      </c>
      <c r="F55" s="46">
        <v>7.04</v>
      </c>
      <c r="G55" s="46">
        <v>6</v>
      </c>
      <c r="H55" s="46">
        <v>0</v>
      </c>
      <c r="I55" s="46">
        <v>17.329999999999998</v>
      </c>
      <c r="J55" s="49">
        <v>8.3627000000000002</v>
      </c>
      <c r="K55" s="49">
        <v>12.9291</v>
      </c>
      <c r="L55" s="49">
        <v>0</v>
      </c>
      <c r="M55" s="49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47"/>
      <c r="B56" s="56">
        <v>23</v>
      </c>
      <c r="C56" s="56" t="s">
        <v>140</v>
      </c>
      <c r="D56" s="56" t="s">
        <v>81</v>
      </c>
      <c r="E56" s="46">
        <v>2566.5</v>
      </c>
      <c r="F56" s="46">
        <v>2566.5</v>
      </c>
      <c r="G56" s="46">
        <v>1976.5</v>
      </c>
      <c r="H56" s="46">
        <v>0</v>
      </c>
      <c r="I56" s="46">
        <v>29.85</v>
      </c>
      <c r="J56" s="49">
        <v>2.0674000000000001</v>
      </c>
      <c r="K56" s="49">
        <v>3.0667</v>
      </c>
      <c r="L56" s="49">
        <v>0</v>
      </c>
      <c r="M56" s="49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47"/>
      <c r="B57" s="56">
        <v>24</v>
      </c>
      <c r="C57" s="56" t="s">
        <v>82</v>
      </c>
      <c r="D57" s="56" t="s">
        <v>30</v>
      </c>
      <c r="E57" s="46">
        <v>398.48</v>
      </c>
      <c r="F57" s="46">
        <v>398.48</v>
      </c>
      <c r="G57" s="46">
        <v>380.86</v>
      </c>
      <c r="H57" s="46">
        <v>0</v>
      </c>
      <c r="I57" s="46">
        <v>4.63</v>
      </c>
      <c r="J57" s="49">
        <v>0.2495</v>
      </c>
      <c r="K57" s="49">
        <v>0.33739999999999998</v>
      </c>
      <c r="L57" s="49">
        <v>0</v>
      </c>
      <c r="M57" s="49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47"/>
      <c r="B58" s="56">
        <v>25</v>
      </c>
      <c r="C58" s="56" t="s">
        <v>31</v>
      </c>
      <c r="D58" s="56" t="s">
        <v>30</v>
      </c>
      <c r="E58" s="46">
        <v>133.51</v>
      </c>
      <c r="F58" s="46">
        <v>133.51</v>
      </c>
      <c r="G58" s="46">
        <v>132</v>
      </c>
      <c r="H58" s="46">
        <v>0</v>
      </c>
      <c r="I58" s="46">
        <v>1.1399999999999999</v>
      </c>
      <c r="J58" s="49">
        <v>1.1177999999999999</v>
      </c>
      <c r="K58" s="49">
        <v>0.5917</v>
      </c>
      <c r="L58" s="49">
        <v>0</v>
      </c>
      <c r="M58" s="49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47"/>
      <c r="B59" s="56">
        <v>26</v>
      </c>
      <c r="C59" s="56" t="s">
        <v>43</v>
      </c>
      <c r="D59" s="56" t="s">
        <v>30</v>
      </c>
      <c r="E59" s="46">
        <v>6.24</v>
      </c>
      <c r="F59" s="46">
        <v>6.24</v>
      </c>
      <c r="G59" s="46">
        <v>6.24</v>
      </c>
      <c r="H59" s="46">
        <v>0</v>
      </c>
      <c r="I59" s="46">
        <v>0</v>
      </c>
      <c r="J59" s="49">
        <v>0.34949999999999998</v>
      </c>
      <c r="K59" s="49">
        <v>0.19689999999999999</v>
      </c>
      <c r="L59" s="49">
        <v>0</v>
      </c>
      <c r="M59" s="49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47"/>
      <c r="B60" s="56">
        <v>27</v>
      </c>
      <c r="C60" s="56" t="s">
        <v>86</v>
      </c>
      <c r="D60" s="56" t="s">
        <v>87</v>
      </c>
      <c r="E60" s="46">
        <v>1.79</v>
      </c>
      <c r="F60" s="46">
        <v>1.79</v>
      </c>
      <c r="G60" s="46">
        <v>1.79</v>
      </c>
      <c r="H60" s="46">
        <v>0</v>
      </c>
      <c r="I60" s="46">
        <v>0</v>
      </c>
      <c r="J60" s="49">
        <v>6.4500000000000002E-2</v>
      </c>
      <c r="K60" s="49">
        <v>0.54679999999999995</v>
      </c>
      <c r="L60" s="49">
        <v>0</v>
      </c>
      <c r="M60" s="49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47"/>
      <c r="B61" s="56">
        <v>28</v>
      </c>
      <c r="C61" s="56" t="s">
        <v>88</v>
      </c>
      <c r="D61" s="56" t="s">
        <v>30</v>
      </c>
      <c r="E61" s="46">
        <v>115.79</v>
      </c>
      <c r="F61" s="46">
        <v>115.79</v>
      </c>
      <c r="G61" s="46">
        <v>108.6</v>
      </c>
      <c r="H61" s="46">
        <v>0</v>
      </c>
      <c r="I61" s="46">
        <v>6.62</v>
      </c>
      <c r="J61" s="49">
        <v>0.85289999999999999</v>
      </c>
      <c r="K61" s="49">
        <v>0.6784</v>
      </c>
      <c r="L61" s="49">
        <v>0</v>
      </c>
      <c r="M61" s="49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47"/>
      <c r="B62" s="76" t="s">
        <v>58</v>
      </c>
      <c r="C62" s="76"/>
      <c r="D62" s="76"/>
      <c r="E62" s="77"/>
      <c r="F62" s="77"/>
      <c r="G62" s="77"/>
      <c r="H62" s="77"/>
      <c r="I62" s="77"/>
      <c r="J62" s="50">
        <f>SUM(J34:J61)</f>
        <v>45.340199999999996</v>
      </c>
      <c r="K62" s="50">
        <f>SUM(K34:K61)</f>
        <v>45.558200000000006</v>
      </c>
      <c r="L62" s="50">
        <f>SUM(L34:L61)</f>
        <v>0</v>
      </c>
      <c r="M62" s="49">
        <f>SUM(M34:M61)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47"/>
      <c r="B63" s="47"/>
      <c r="C63" s="47"/>
      <c r="D63" s="47"/>
      <c r="E63" s="51"/>
      <c r="F63" s="51"/>
      <c r="G63" s="51"/>
      <c r="H63" s="51"/>
      <c r="I63" s="51"/>
      <c r="J63" s="52"/>
      <c r="K63" s="52"/>
      <c r="L63" s="52"/>
      <c r="M63" s="52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47"/>
      <c r="B64" s="47"/>
      <c r="C64" s="47"/>
      <c r="D64" s="47"/>
      <c r="E64" s="51"/>
      <c r="F64" s="51"/>
      <c r="G64" s="51"/>
      <c r="H64" s="51"/>
      <c r="I64" s="51"/>
      <c r="J64" s="52">
        <f>SUM(J21,J32,J62)</f>
        <v>100</v>
      </c>
      <c r="K64" s="52">
        <f>SUM(K21,K32,K62)</f>
        <v>100</v>
      </c>
      <c r="L64" s="52">
        <f>SUM(L21,L32,L62)</f>
        <v>0.66189849962254121</v>
      </c>
      <c r="M64" s="52">
        <f>SUM(M21,M32,M62)</f>
        <v>1.8904332961688828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47"/>
      <c r="B65" s="47"/>
      <c r="C65" s="47"/>
      <c r="D65" s="47"/>
      <c r="E65" s="51"/>
      <c r="F65" s="51"/>
      <c r="G65" s="51"/>
      <c r="H65" s="51"/>
      <c r="I65" s="51"/>
      <c r="J65" s="52"/>
      <c r="K65" s="52"/>
      <c r="L65" s="52"/>
      <c r="M65" s="52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47"/>
      <c r="B66" s="47"/>
      <c r="C66" s="47"/>
      <c r="D66" s="47"/>
      <c r="E66" s="51"/>
      <c r="F66" s="51"/>
      <c r="G66" s="51"/>
      <c r="H66" s="51"/>
      <c r="I66" s="51"/>
      <c r="J66" s="52"/>
      <c r="K66" s="52"/>
      <c r="L66" s="52"/>
      <c r="M66" s="52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47"/>
      <c r="B67" s="47"/>
      <c r="C67" s="47"/>
      <c r="D67" s="47"/>
      <c r="E67" s="51"/>
      <c r="F67" s="51"/>
      <c r="G67" s="51"/>
      <c r="H67" s="51"/>
      <c r="I67" s="51"/>
      <c r="J67" s="52"/>
      <c r="K67" s="52"/>
      <c r="L67" s="52"/>
      <c r="M67" s="52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47"/>
      <c r="B68" s="47"/>
      <c r="C68" s="47"/>
      <c r="D68" s="47"/>
      <c r="E68" s="51"/>
      <c r="F68" s="51"/>
      <c r="G68" s="51"/>
      <c r="H68" s="51"/>
      <c r="I68" s="51"/>
      <c r="J68" s="52"/>
      <c r="K68" s="52"/>
      <c r="L68" s="52"/>
      <c r="M68" s="52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47"/>
      <c r="B69" s="47"/>
      <c r="C69" s="47"/>
      <c r="D69" s="47"/>
      <c r="E69" s="51"/>
      <c r="F69" s="51"/>
      <c r="G69" s="51"/>
      <c r="H69" s="51"/>
      <c r="I69" s="51"/>
      <c r="J69" s="52"/>
      <c r="K69" s="52"/>
      <c r="L69" s="52"/>
      <c r="M69" s="52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47"/>
      <c r="B70" s="47"/>
      <c r="C70" s="47"/>
      <c r="D70" s="47"/>
      <c r="E70" s="51"/>
      <c r="F70" s="51"/>
      <c r="G70" s="51"/>
      <c r="H70" s="51"/>
      <c r="I70" s="51"/>
      <c r="J70" s="52"/>
      <c r="K70" s="52"/>
      <c r="L70" s="52"/>
      <c r="M70" s="52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3"/>
      <c r="F71" s="53"/>
      <c r="G71" s="53"/>
      <c r="H71" s="53"/>
      <c r="I71" s="53"/>
      <c r="J71" s="54"/>
      <c r="K71" s="54"/>
      <c r="L71" s="54"/>
      <c r="M71" s="54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3"/>
      <c r="F72" s="53"/>
      <c r="G72" s="53"/>
      <c r="H72" s="53"/>
      <c r="I72" s="53"/>
      <c r="J72" s="54"/>
      <c r="K72" s="54"/>
      <c r="L72" s="54"/>
      <c r="M72" s="54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3"/>
      <c r="F73" s="53"/>
      <c r="G73" s="53"/>
      <c r="H73" s="53"/>
      <c r="I73" s="53"/>
      <c r="J73" s="54"/>
      <c r="K73" s="54"/>
      <c r="L73" s="54"/>
      <c r="M73" s="54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3"/>
      <c r="F74" s="53"/>
      <c r="G74" s="53"/>
      <c r="H74" s="53"/>
      <c r="I74" s="53"/>
      <c r="J74" s="54"/>
      <c r="K74" s="54"/>
      <c r="L74" s="54"/>
      <c r="M74" s="54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3"/>
      <c r="F75" s="53"/>
      <c r="G75" s="53"/>
      <c r="H75" s="53"/>
      <c r="I75" s="53"/>
      <c r="J75" s="54"/>
      <c r="K75" s="54"/>
      <c r="L75" s="54"/>
      <c r="M75" s="54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3"/>
      <c r="F76" s="53"/>
      <c r="G76" s="53"/>
      <c r="H76" s="53"/>
      <c r="I76" s="53"/>
      <c r="J76" s="54"/>
      <c r="K76" s="54"/>
      <c r="L76" s="54"/>
      <c r="M76" s="54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3"/>
      <c r="F77" s="53"/>
      <c r="G77" s="53"/>
      <c r="H77" s="53"/>
      <c r="I77" s="53"/>
      <c r="J77" s="54"/>
      <c r="K77" s="54"/>
      <c r="L77" s="54"/>
      <c r="M77" s="54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3"/>
      <c r="F78" s="53"/>
      <c r="G78" s="53"/>
      <c r="H78" s="53"/>
      <c r="I78" s="53"/>
      <c r="J78" s="54"/>
      <c r="K78" s="54"/>
      <c r="L78" s="54"/>
      <c r="M78" s="54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3"/>
      <c r="F79" s="53"/>
      <c r="G79" s="53"/>
      <c r="H79" s="53"/>
      <c r="I79" s="53"/>
      <c r="J79" s="54"/>
      <c r="K79" s="54"/>
      <c r="L79" s="54"/>
      <c r="M79" s="54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3"/>
      <c r="F80" s="53"/>
      <c r="G80" s="53"/>
      <c r="H80" s="53"/>
      <c r="I80" s="53"/>
      <c r="J80" s="54"/>
      <c r="K80" s="54"/>
      <c r="L80" s="54"/>
      <c r="M80" s="54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21:I21"/>
    <mergeCell ref="B22:M22"/>
    <mergeCell ref="B32:I32"/>
    <mergeCell ref="B33:M33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3"/>
  <sheetViews>
    <sheetView tabSelected="1" view="pageBreakPreview" zoomScale="120" zoomScaleNormal="120" zoomScaleSheetLayoutView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83" sqref="F83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0" t="s">
        <v>125</v>
      </c>
      <c r="B3" s="81"/>
      <c r="C3" s="81"/>
      <c r="D3" s="82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0" t="s">
        <v>126</v>
      </c>
      <c r="B16" s="81"/>
      <c r="C16" s="81"/>
      <c r="D16" s="82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0" t="s">
        <v>130</v>
      </c>
      <c r="B29" s="81"/>
      <c r="C29" s="81"/>
      <c r="D29" s="82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0" t="s">
        <v>131</v>
      </c>
      <c r="B42" s="81"/>
      <c r="C42" s="81"/>
      <c r="D42" s="82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25.5" customHeight="1" thickBot="1" x14ac:dyDescent="0.3">
      <c r="A51" s="87" t="s">
        <v>105</v>
      </c>
      <c r="B51" s="87"/>
      <c r="C51" s="87"/>
      <c r="D51" s="87"/>
    </row>
    <row r="52" spans="1:7" ht="40.5" customHeight="1" thickBot="1" x14ac:dyDescent="0.3">
      <c r="A52" s="6" t="s">
        <v>90</v>
      </c>
      <c r="B52" s="7" t="s">
        <v>115</v>
      </c>
      <c r="C52" s="7" t="s">
        <v>106</v>
      </c>
      <c r="D52" s="7" t="s">
        <v>107</v>
      </c>
    </row>
    <row r="53" spans="1:7" ht="13.5" thickBot="1" x14ac:dyDescent="0.3">
      <c r="A53" s="84" t="s">
        <v>125</v>
      </c>
      <c r="B53" s="85"/>
      <c r="C53" s="85"/>
      <c r="D53" s="86"/>
    </row>
    <row r="54" spans="1:7" ht="13.5" thickBot="1" x14ac:dyDescent="0.3">
      <c r="A54" s="8" t="s">
        <v>108</v>
      </c>
      <c r="B54" s="9">
        <v>214.22</v>
      </c>
      <c r="C54" s="9">
        <v>15.19062214335645</v>
      </c>
      <c r="D54" s="9">
        <v>30.232840902182488</v>
      </c>
    </row>
    <row r="55" spans="1:7" ht="14.25" customHeight="1" thickBot="1" x14ac:dyDescent="0.3">
      <c r="A55" s="8" t="s">
        <v>109</v>
      </c>
      <c r="B55" s="9">
        <v>221.39</v>
      </c>
      <c r="C55" s="9">
        <v>3.3470264214358991</v>
      </c>
      <c r="D55" s="9">
        <v>26.313687453642927</v>
      </c>
    </row>
    <row r="56" spans="1:7" ht="15" customHeight="1" thickBot="1" x14ac:dyDescent="0.3">
      <c r="A56" s="8" t="s">
        <v>120</v>
      </c>
      <c r="B56" s="9">
        <v>239.15</v>
      </c>
      <c r="C56" s="9">
        <v>8.0220425493473044</v>
      </c>
      <c r="D56" s="9">
        <v>34.899593862815891</v>
      </c>
    </row>
    <row r="57" spans="1:7" ht="15" customHeight="1" thickBot="1" x14ac:dyDescent="0.3">
      <c r="A57" s="6" t="s">
        <v>124</v>
      </c>
      <c r="B57" s="10">
        <v>260.18</v>
      </c>
      <c r="C57" s="10">
        <v>8.7936441563872165</v>
      </c>
      <c r="D57" s="10">
        <v>39.904285637468405</v>
      </c>
      <c r="E57" s="29"/>
      <c r="F57" s="29"/>
      <c r="G57" s="29"/>
    </row>
    <row r="58" spans="1:7" ht="15" customHeight="1" thickBot="1" x14ac:dyDescent="0.3">
      <c r="A58" s="80" t="s">
        <v>126</v>
      </c>
      <c r="B58" s="81"/>
      <c r="C58" s="81"/>
      <c r="D58" s="82"/>
    </row>
    <row r="59" spans="1:7" ht="15" customHeight="1" thickBot="1" x14ac:dyDescent="0.3">
      <c r="A59" s="8" t="s">
        <v>108</v>
      </c>
      <c r="B59" s="10">
        <v>277.94</v>
      </c>
      <c r="C59" s="10">
        <v>6.8260435083403763</v>
      </c>
      <c r="D59" s="10">
        <v>29.745121837363456</v>
      </c>
    </row>
    <row r="60" spans="1:7" ht="13.5" customHeight="1" thickBot="1" x14ac:dyDescent="0.3">
      <c r="A60" s="8" t="s">
        <v>127</v>
      </c>
      <c r="B60" s="10">
        <v>295.24666666666667</v>
      </c>
      <c r="C60" s="10">
        <v>6.2267635700750787</v>
      </c>
      <c r="D60" s="10">
        <v>33.360434828432489</v>
      </c>
      <c r="E60" s="29"/>
      <c r="F60" s="29"/>
      <c r="G60" s="29"/>
    </row>
    <row r="61" spans="1:7" ht="13.5" customHeight="1" thickBot="1" x14ac:dyDescent="0.3">
      <c r="A61" s="25" t="s">
        <v>128</v>
      </c>
      <c r="B61" s="26">
        <v>312.48</v>
      </c>
      <c r="C61" s="26">
        <v>5.8369273150134404</v>
      </c>
      <c r="D61" s="26">
        <v>30.662763955676354</v>
      </c>
    </row>
    <row r="62" spans="1:7" ht="13.5" customHeight="1" thickBot="1" x14ac:dyDescent="0.3">
      <c r="A62" s="27" t="s">
        <v>129</v>
      </c>
      <c r="B62" s="26">
        <v>306.61666666666667</v>
      </c>
      <c r="C62" s="26">
        <v>-1.8763867554190199</v>
      </c>
      <c r="D62" s="26">
        <v>17.847900171676017</v>
      </c>
    </row>
    <row r="63" spans="1:7" ht="13.5" customHeight="1" thickBot="1" x14ac:dyDescent="0.3">
      <c r="A63" s="80" t="s">
        <v>130</v>
      </c>
      <c r="B63" s="81"/>
      <c r="C63" s="81"/>
      <c r="D63" s="82"/>
    </row>
    <row r="64" spans="1:7" ht="15" customHeight="1" thickBot="1" x14ac:dyDescent="0.3">
      <c r="A64" s="34" t="s">
        <v>108</v>
      </c>
      <c r="B64" s="30">
        <f>AVERAGE(B30:B32)</f>
        <v>310.92666666666668</v>
      </c>
      <c r="C64" s="31">
        <f>B64/B62*100-100</f>
        <v>1.4056639669511384</v>
      </c>
      <c r="D64" s="31">
        <f>B64/B59*100-100</f>
        <v>11.868268930944325</v>
      </c>
    </row>
    <row r="65" spans="1:7" ht="13.5" thickBot="1" x14ac:dyDescent="0.3">
      <c r="A65" s="40" t="s">
        <v>127</v>
      </c>
      <c r="B65" s="26">
        <f>AVERAGE(B33:B35)</f>
        <v>315.93666666666667</v>
      </c>
      <c r="C65" s="38">
        <f>B65/B64*100-100</f>
        <v>1.6113124209352634</v>
      </c>
      <c r="D65" s="39">
        <f>B65/B60*100-100</f>
        <v>7.0076997764580966</v>
      </c>
      <c r="F65" s="33"/>
      <c r="G65" s="33"/>
    </row>
    <row r="66" spans="1:7" ht="13.5" thickBot="1" x14ac:dyDescent="0.3">
      <c r="A66" s="40" t="s">
        <v>128</v>
      </c>
      <c r="B66" s="26">
        <f>AVERAGE(B36:B38)</f>
        <v>310.56</v>
      </c>
      <c r="C66" s="38">
        <f>B66/B65*100-100</f>
        <v>-1.701817874890537</v>
      </c>
      <c r="D66" s="39">
        <f>B66/B61*100-100</f>
        <v>-0.61443932411674496</v>
      </c>
      <c r="F66" s="33"/>
      <c r="G66" s="33"/>
    </row>
    <row r="67" spans="1:7" ht="13.5" thickBot="1" x14ac:dyDescent="0.3">
      <c r="A67" s="41" t="s">
        <v>129</v>
      </c>
      <c r="B67" s="26">
        <f>AVERAGE(B39:B41)</f>
        <v>300.32</v>
      </c>
      <c r="C67" s="38">
        <f>B67/B66*100-100</f>
        <v>-3.2972694487377652</v>
      </c>
      <c r="D67" s="39">
        <f>B67/B62*100-100</f>
        <v>-2.0535956949502747</v>
      </c>
      <c r="F67" s="33"/>
      <c r="G67" s="33"/>
    </row>
    <row r="68" spans="1:7" ht="13.5" thickBot="1" x14ac:dyDescent="0.3">
      <c r="A68" s="88" t="s">
        <v>131</v>
      </c>
      <c r="B68" s="89"/>
      <c r="C68" s="89"/>
      <c r="D68" s="90"/>
      <c r="F68" s="33"/>
      <c r="G68" s="33"/>
    </row>
    <row r="69" spans="1:7" ht="12.75" customHeight="1" thickBot="1" x14ac:dyDescent="0.3">
      <c r="A69" s="37" t="s">
        <v>108</v>
      </c>
      <c r="B69" s="38">
        <f>AVERAGE(B43:B45)</f>
        <v>317.38333333333333</v>
      </c>
      <c r="C69" s="38">
        <f>B69/B67*100-100</f>
        <v>5.6817172793464721</v>
      </c>
      <c r="D69" s="39">
        <f>B69/B64*100-100</f>
        <v>2.0765882630416428</v>
      </c>
    </row>
    <row r="70" spans="1:7" ht="12.75" customHeight="1" thickBot="1" x14ac:dyDescent="0.3">
      <c r="A70" s="40" t="s">
        <v>127</v>
      </c>
      <c r="B70" s="38">
        <f>AVERAGE(B46:B48)</f>
        <v>328.01333333333332</v>
      </c>
      <c r="C70" s="38">
        <f>B70/B69*100-100</f>
        <v>3.349262196082563</v>
      </c>
      <c r="D70" s="39">
        <f>B70/B65*100-100</f>
        <v>3.8224960698874213</v>
      </c>
    </row>
    <row r="71" spans="1:7" ht="27" customHeight="1" thickBot="1" x14ac:dyDescent="0.3">
      <c r="A71" s="32" t="s">
        <v>110</v>
      </c>
      <c r="B71" s="32"/>
      <c r="C71" s="32"/>
      <c r="D71" s="32"/>
    </row>
    <row r="72" spans="1:7" ht="37.5" customHeight="1" thickBot="1" x14ac:dyDescent="0.3">
      <c r="A72" s="40" t="s">
        <v>90</v>
      </c>
      <c r="B72" s="7" t="s">
        <v>115</v>
      </c>
      <c r="C72" s="7" t="s">
        <v>111</v>
      </c>
      <c r="D72" s="7" t="s">
        <v>112</v>
      </c>
    </row>
    <row r="73" spans="1:7" ht="17.25" customHeight="1" thickBot="1" x14ac:dyDescent="0.3">
      <c r="A73" s="84" t="s">
        <v>125</v>
      </c>
      <c r="B73" s="85"/>
      <c r="C73" s="85"/>
      <c r="D73" s="86"/>
    </row>
    <row r="74" spans="1:7" ht="14.25" customHeight="1" thickBot="1" x14ac:dyDescent="0.3">
      <c r="A74" s="15" t="s">
        <v>113</v>
      </c>
      <c r="B74" s="16">
        <v>217.81</v>
      </c>
      <c r="C74" s="17">
        <v>19.926219579341492</v>
      </c>
      <c r="D74" s="17">
        <v>28.214033435366161</v>
      </c>
      <c r="F74" s="29"/>
    </row>
    <row r="75" spans="1:7" ht="20.25" customHeight="1" thickBot="1" x14ac:dyDescent="0.3">
      <c r="A75" s="12" t="s">
        <v>114</v>
      </c>
      <c r="B75" s="13">
        <v>249.67</v>
      </c>
      <c r="C75" s="14">
        <v>14.62742757449152</v>
      </c>
      <c r="D75" s="14">
        <v>37.468340491135308</v>
      </c>
    </row>
    <row r="76" spans="1:7" ht="15" customHeight="1" thickBot="1" x14ac:dyDescent="0.3">
      <c r="A76" s="84" t="s">
        <v>126</v>
      </c>
      <c r="B76" s="85"/>
      <c r="C76" s="85"/>
      <c r="D76" s="86"/>
    </row>
    <row r="77" spans="1:7" ht="11.25" customHeight="1" thickBot="1" x14ac:dyDescent="0.3">
      <c r="A77" s="15" t="s">
        <v>113</v>
      </c>
      <c r="B77" s="21">
        <v>286.59499999999997</v>
      </c>
      <c r="C77" s="14">
        <v>14.789522169263421</v>
      </c>
      <c r="D77" s="14">
        <v>31.580276387677316</v>
      </c>
    </row>
    <row r="78" spans="1:7" ht="16.5" customHeight="1" thickBot="1" x14ac:dyDescent="0.3">
      <c r="A78" s="15" t="s">
        <v>114</v>
      </c>
      <c r="B78" s="21">
        <v>309.54666666666662</v>
      </c>
      <c r="C78" s="21">
        <v>8.0083974481992612</v>
      </c>
      <c r="D78" s="21">
        <v>23.982323333466837</v>
      </c>
    </row>
    <row r="79" spans="1:7" ht="13.5" thickBot="1" x14ac:dyDescent="0.3">
      <c r="A79" s="84" t="s">
        <v>130</v>
      </c>
      <c r="B79" s="85"/>
      <c r="C79" s="85"/>
      <c r="D79" s="86"/>
    </row>
    <row r="80" spans="1:7" ht="13.5" thickBot="1" x14ac:dyDescent="0.3">
      <c r="A80" s="15" t="s">
        <v>113</v>
      </c>
      <c r="B80" s="21">
        <f>AVERAGE(B30:B35)</f>
        <v>313.43166666666667</v>
      </c>
      <c r="C80" s="14">
        <f>B80/B78*100-100</f>
        <v>1.2550611647140073</v>
      </c>
      <c r="D80" s="14">
        <f>B80/B77*100-100</f>
        <v>9.3639688992015522</v>
      </c>
    </row>
    <row r="81" spans="1:4" ht="13.5" thickBot="1" x14ac:dyDescent="0.3">
      <c r="A81" s="15" t="s">
        <v>114</v>
      </c>
      <c r="B81" s="21">
        <f>AVERAGE(B36:B41)</f>
        <v>305.44</v>
      </c>
      <c r="C81" s="14">
        <f>B81/B80*100-100</f>
        <v>-2.5497317331263076</v>
      </c>
      <c r="D81" s="14">
        <f>B81/B78*100-100</f>
        <v>-1.3266712611991665</v>
      </c>
    </row>
    <row r="82" spans="1:4" ht="13.5" thickBot="1" x14ac:dyDescent="0.3">
      <c r="A82" s="84" t="s">
        <v>131</v>
      </c>
      <c r="B82" s="85"/>
      <c r="C82" s="85"/>
      <c r="D82" s="86"/>
    </row>
    <row r="83" spans="1:4" ht="13.5" thickBot="1" x14ac:dyDescent="0.3">
      <c r="A83" s="15" t="s">
        <v>113</v>
      </c>
      <c r="B83" s="21">
        <f>AVERAGE(B43:B48)</f>
        <v>322.69833333333332</v>
      </c>
      <c r="C83" s="14">
        <f>B83/B81*100-100</f>
        <v>5.6503186659682143</v>
      </c>
      <c r="D83" s="14">
        <f>B83/B80*100-100</f>
        <v>2.9565189647929628</v>
      </c>
    </row>
    <row r="84" spans="1:4" ht="15.75" x14ac:dyDescent="0.25">
      <c r="A84" s="11"/>
      <c r="B84" s="4"/>
      <c r="C84" s="83" t="s">
        <v>121</v>
      </c>
      <c r="D84" s="83"/>
    </row>
    <row r="85" spans="1:4" ht="18.75" x14ac:dyDescent="0.25">
      <c r="A85" s="18"/>
      <c r="B85" s="18"/>
      <c r="C85" s="83" t="s">
        <v>1</v>
      </c>
      <c r="D85" s="83"/>
    </row>
    <row r="86" spans="1:4" ht="15.75" x14ac:dyDescent="0.25">
      <c r="A86" s="42" t="s">
        <v>142</v>
      </c>
      <c r="B86" s="4"/>
      <c r="C86" s="83" t="s">
        <v>143</v>
      </c>
      <c r="D86" s="83"/>
    </row>
    <row r="93" spans="1:4" s="20" customFormat="1" ht="15" x14ac:dyDescent="0.25">
      <c r="A93" s="19"/>
      <c r="B93" s="1"/>
      <c r="C93" s="1"/>
      <c r="D93" s="1"/>
    </row>
  </sheetData>
  <mergeCells count="16">
    <mergeCell ref="C86:D86"/>
    <mergeCell ref="A51:D51"/>
    <mergeCell ref="A73:D73"/>
    <mergeCell ref="A53:D53"/>
    <mergeCell ref="A76:D76"/>
    <mergeCell ref="A58:D58"/>
    <mergeCell ref="A79:D79"/>
    <mergeCell ref="A68:D68"/>
    <mergeCell ref="A3:D3"/>
    <mergeCell ref="C84:D84"/>
    <mergeCell ref="C85:D85"/>
    <mergeCell ref="A16:D16"/>
    <mergeCell ref="A29:D29"/>
    <mergeCell ref="A63:D63"/>
    <mergeCell ref="A42:D42"/>
    <mergeCell ref="A82:D8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4:B67 B80:B81 B69:B70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2026-03-11T09:43:28Z</dcterms:modified>
</cp:coreProperties>
</file>