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2" activeTab="7"/>
  </bookViews>
  <sheets>
    <sheet name="Jan-March2023" sheetId="1" r:id="rId1"/>
    <sheet name="April-June2023" sheetId="2" r:id="rId2"/>
    <sheet name="July-Sep2023" sheetId="3" r:id="rId3"/>
    <sheet name="Oct- Dec2023" sheetId="4" r:id="rId4"/>
    <sheet name="Jan-March2024" sheetId="5" r:id="rId5"/>
    <sheet name="April-June2024" sheetId="6" r:id="rId6"/>
    <sheet name="July-Sep2024" sheetId="7" r:id="rId7"/>
    <sheet name="Oct-Dec 2024" sheetId="8" r:id="rId8"/>
  </sheets>
  <calcPr calcId="145621"/>
</workbook>
</file>

<file path=xl/calcChain.xml><?xml version="1.0" encoding="utf-8"?>
<calcChain xmlns="http://schemas.openxmlformats.org/spreadsheetml/2006/main">
  <c r="M78" i="8" l="1"/>
  <c r="M246" i="7" l="1"/>
  <c r="M191" i="7"/>
  <c r="M175" i="7"/>
  <c r="M137" i="7"/>
  <c r="M152" i="7"/>
  <c r="M149" i="7"/>
  <c r="M150" i="7"/>
  <c r="M151" i="7"/>
  <c r="L322" i="8" l="1"/>
  <c r="K322" i="8"/>
  <c r="J322" i="8"/>
  <c r="I322" i="8"/>
  <c r="H322" i="8"/>
  <c r="G322" i="8"/>
  <c r="F322" i="8"/>
  <c r="E322" i="8"/>
  <c r="D322" i="8"/>
  <c r="C322" i="8"/>
  <c r="N321" i="8"/>
  <c r="M321" i="8"/>
  <c r="N320" i="8"/>
  <c r="M320" i="8"/>
  <c r="N319" i="8"/>
  <c r="M319" i="8"/>
  <c r="N318" i="8"/>
  <c r="M318" i="8"/>
  <c r="N317" i="8"/>
  <c r="M317" i="8"/>
  <c r="L315" i="8"/>
  <c r="K315" i="8"/>
  <c r="J315" i="8"/>
  <c r="I315" i="8"/>
  <c r="H315" i="8"/>
  <c r="G315" i="8"/>
  <c r="F315" i="8"/>
  <c r="E315" i="8"/>
  <c r="D315" i="8"/>
  <c r="C315" i="8"/>
  <c r="N314" i="8"/>
  <c r="M314" i="8"/>
  <c r="N313" i="8"/>
  <c r="M313" i="8"/>
  <c r="N312" i="8"/>
  <c r="M312" i="8"/>
  <c r="N311" i="8"/>
  <c r="M311" i="8"/>
  <c r="N310" i="8"/>
  <c r="M310" i="8"/>
  <c r="N309" i="8"/>
  <c r="M309" i="8"/>
  <c r="N308" i="8"/>
  <c r="M308" i="8"/>
  <c r="N307" i="8"/>
  <c r="M307" i="8"/>
  <c r="N306" i="8"/>
  <c r="M306" i="8"/>
  <c r="N305" i="8"/>
  <c r="M305" i="8"/>
  <c r="N304" i="8"/>
  <c r="M304" i="8"/>
  <c r="N303" i="8"/>
  <c r="M303" i="8"/>
  <c r="N302" i="8"/>
  <c r="M302" i="8"/>
  <c r="L300" i="8"/>
  <c r="K300" i="8"/>
  <c r="J300" i="8"/>
  <c r="I300" i="8"/>
  <c r="H300" i="8"/>
  <c r="G300" i="8"/>
  <c r="F300" i="8"/>
  <c r="E300" i="8"/>
  <c r="D300" i="8"/>
  <c r="C300" i="8"/>
  <c r="N299" i="8"/>
  <c r="M299" i="8"/>
  <c r="N298" i="8"/>
  <c r="M298" i="8"/>
  <c r="N297" i="8"/>
  <c r="M297" i="8"/>
  <c r="N296" i="8"/>
  <c r="M296" i="8"/>
  <c r="N295" i="8"/>
  <c r="M295" i="8"/>
  <c r="N294" i="8"/>
  <c r="M294" i="8"/>
  <c r="N293" i="8"/>
  <c r="M293" i="8"/>
  <c r="N292" i="8"/>
  <c r="M292" i="8"/>
  <c r="N291" i="8"/>
  <c r="M291" i="8"/>
  <c r="N290" i="8"/>
  <c r="M290" i="8"/>
  <c r="N289" i="8"/>
  <c r="M289" i="8"/>
  <c r="N288" i="8"/>
  <c r="M288" i="8"/>
  <c r="N287" i="8"/>
  <c r="M287" i="8"/>
  <c r="N286" i="8"/>
  <c r="M286" i="8"/>
  <c r="N285" i="8"/>
  <c r="M285" i="8"/>
  <c r="N284" i="8"/>
  <c r="M284" i="8"/>
  <c r="N283" i="8"/>
  <c r="M283" i="8"/>
  <c r="N282" i="8"/>
  <c r="M282" i="8"/>
  <c r="N281" i="8"/>
  <c r="M281" i="8"/>
  <c r="N280" i="8"/>
  <c r="M280" i="8"/>
  <c r="N279" i="8"/>
  <c r="M279" i="8"/>
  <c r="N278" i="8"/>
  <c r="M278" i="8"/>
  <c r="N277" i="8"/>
  <c r="M277" i="8"/>
  <c r="N276" i="8"/>
  <c r="M276" i="8"/>
  <c r="N275" i="8"/>
  <c r="M275" i="8"/>
  <c r="L273" i="8"/>
  <c r="K273" i="8"/>
  <c r="J273" i="8"/>
  <c r="I273" i="8"/>
  <c r="H273" i="8"/>
  <c r="G273" i="8"/>
  <c r="F273" i="8"/>
  <c r="E273" i="8"/>
  <c r="D273" i="8"/>
  <c r="C273" i="8"/>
  <c r="N272" i="8"/>
  <c r="M272" i="8"/>
  <c r="N271" i="8"/>
  <c r="M271" i="8"/>
  <c r="N270" i="8"/>
  <c r="M270" i="8"/>
  <c r="N269" i="8"/>
  <c r="M269" i="8"/>
  <c r="N268" i="8"/>
  <c r="M268" i="8"/>
  <c r="N267" i="8"/>
  <c r="M267" i="8"/>
  <c r="N266" i="8"/>
  <c r="M266" i="8"/>
  <c r="N265" i="8"/>
  <c r="M265" i="8"/>
  <c r="N264" i="8"/>
  <c r="M264" i="8"/>
  <c r="N263" i="8"/>
  <c r="M263" i="8"/>
  <c r="N262" i="8"/>
  <c r="M262" i="8"/>
  <c r="N261" i="8"/>
  <c r="M261" i="8"/>
  <c r="N260" i="8"/>
  <c r="M260" i="8"/>
  <c r="N259" i="8"/>
  <c r="M259" i="8"/>
  <c r="N258" i="8"/>
  <c r="M258" i="8"/>
  <c r="N257" i="8"/>
  <c r="M257" i="8"/>
  <c r="N256" i="8"/>
  <c r="M256" i="8"/>
  <c r="N255" i="8"/>
  <c r="M255" i="8"/>
  <c r="N254" i="8"/>
  <c r="M254" i="8"/>
  <c r="N253" i="8"/>
  <c r="M253" i="8"/>
  <c r="N252" i="8"/>
  <c r="M252" i="8"/>
  <c r="N251" i="8"/>
  <c r="M251" i="8"/>
  <c r="N250" i="8"/>
  <c r="M250" i="8"/>
  <c r="N249" i="8"/>
  <c r="M249" i="8"/>
  <c r="N248" i="8"/>
  <c r="M248" i="8"/>
  <c r="N247" i="8"/>
  <c r="M247" i="8"/>
  <c r="N246" i="8"/>
  <c r="M246" i="8"/>
  <c r="N245" i="8"/>
  <c r="M245" i="8"/>
  <c r="N244" i="8"/>
  <c r="M244" i="8"/>
  <c r="N243" i="8"/>
  <c r="M243" i="8"/>
  <c r="N242" i="8"/>
  <c r="M242" i="8"/>
  <c r="N241" i="8"/>
  <c r="M241" i="8"/>
  <c r="N240" i="8"/>
  <c r="M240" i="8"/>
  <c r="N239" i="8"/>
  <c r="M239" i="8"/>
  <c r="N238" i="8"/>
  <c r="M238" i="8"/>
  <c r="N237" i="8"/>
  <c r="M237" i="8"/>
  <c r="N236" i="8"/>
  <c r="M236" i="8"/>
  <c r="N235" i="8"/>
  <c r="M235" i="8"/>
  <c r="N234" i="8"/>
  <c r="M234" i="8"/>
  <c r="N233" i="8"/>
  <c r="M233" i="8"/>
  <c r="N232" i="8"/>
  <c r="M232" i="8"/>
  <c r="N231" i="8"/>
  <c r="M231" i="8"/>
  <c r="N230" i="8"/>
  <c r="M230" i="8"/>
  <c r="N229" i="8"/>
  <c r="M229" i="8"/>
  <c r="N228" i="8"/>
  <c r="M228" i="8"/>
  <c r="L226" i="8"/>
  <c r="L323" i="8" s="1"/>
  <c r="K226" i="8"/>
  <c r="J226" i="8"/>
  <c r="I226" i="8"/>
  <c r="H226" i="8"/>
  <c r="H323" i="8" s="1"/>
  <c r="G226" i="8"/>
  <c r="G323" i="8" s="1"/>
  <c r="F226" i="8"/>
  <c r="E226" i="8"/>
  <c r="D226" i="8"/>
  <c r="D323" i="8" s="1"/>
  <c r="C226" i="8"/>
  <c r="N225" i="8"/>
  <c r="M225" i="8"/>
  <c r="N224" i="8"/>
  <c r="M224" i="8"/>
  <c r="N223" i="8"/>
  <c r="M223" i="8"/>
  <c r="L214" i="8"/>
  <c r="K214" i="8"/>
  <c r="J214" i="8"/>
  <c r="I214" i="8"/>
  <c r="H214" i="8"/>
  <c r="G214" i="8"/>
  <c r="F214" i="8"/>
  <c r="E214" i="8"/>
  <c r="D214" i="8"/>
  <c r="C214" i="8"/>
  <c r="N213" i="8"/>
  <c r="M213" i="8"/>
  <c r="N212" i="8"/>
  <c r="M212" i="8"/>
  <c r="N211" i="8"/>
  <c r="M211" i="8"/>
  <c r="N210" i="8"/>
  <c r="M210" i="8"/>
  <c r="N209" i="8"/>
  <c r="M209" i="8"/>
  <c r="L207" i="8"/>
  <c r="K207" i="8"/>
  <c r="J207" i="8"/>
  <c r="I207" i="8"/>
  <c r="H207" i="8"/>
  <c r="G207" i="8"/>
  <c r="F207" i="8"/>
  <c r="E207" i="8"/>
  <c r="D207" i="8"/>
  <c r="C207" i="8"/>
  <c r="N206" i="8"/>
  <c r="M206" i="8"/>
  <c r="N205" i="8"/>
  <c r="M205" i="8"/>
  <c r="N204" i="8"/>
  <c r="M204" i="8"/>
  <c r="N203" i="8"/>
  <c r="M203" i="8"/>
  <c r="N202" i="8"/>
  <c r="M202" i="8"/>
  <c r="N201" i="8"/>
  <c r="M201" i="8"/>
  <c r="N200" i="8"/>
  <c r="M200" i="8"/>
  <c r="N199" i="8"/>
  <c r="M199" i="8"/>
  <c r="N198" i="8"/>
  <c r="M198" i="8"/>
  <c r="N197" i="8"/>
  <c r="M197" i="8"/>
  <c r="N196" i="8"/>
  <c r="M196" i="8"/>
  <c r="N195" i="8"/>
  <c r="M195" i="8"/>
  <c r="N194" i="8"/>
  <c r="M194" i="8"/>
  <c r="L192" i="8"/>
  <c r="K192" i="8"/>
  <c r="J192" i="8"/>
  <c r="I192" i="8"/>
  <c r="H192" i="8"/>
  <c r="G192" i="8"/>
  <c r="F192" i="8"/>
  <c r="E192" i="8"/>
  <c r="D192" i="8"/>
  <c r="C192" i="8"/>
  <c r="N191" i="8"/>
  <c r="M191" i="8"/>
  <c r="N190" i="8"/>
  <c r="M190" i="8"/>
  <c r="N189" i="8"/>
  <c r="M189" i="8"/>
  <c r="N188" i="8"/>
  <c r="M188" i="8"/>
  <c r="N187" i="8"/>
  <c r="M187" i="8"/>
  <c r="N186" i="8"/>
  <c r="M186" i="8"/>
  <c r="N185" i="8"/>
  <c r="M185" i="8"/>
  <c r="N184" i="8"/>
  <c r="M184" i="8"/>
  <c r="N183" i="8"/>
  <c r="M183" i="8"/>
  <c r="N182" i="8"/>
  <c r="M182" i="8"/>
  <c r="N181" i="8"/>
  <c r="M181" i="8"/>
  <c r="N180" i="8"/>
  <c r="M180" i="8"/>
  <c r="N179" i="8"/>
  <c r="M179" i="8"/>
  <c r="N178" i="8"/>
  <c r="M178" i="8"/>
  <c r="N177" i="8"/>
  <c r="M177" i="8"/>
  <c r="N176" i="8"/>
  <c r="M176" i="8"/>
  <c r="N175" i="8"/>
  <c r="M175" i="8"/>
  <c r="N174" i="8"/>
  <c r="M174" i="8"/>
  <c r="N173" i="8"/>
  <c r="M173" i="8"/>
  <c r="N172" i="8"/>
  <c r="M172" i="8"/>
  <c r="N171" i="8"/>
  <c r="M171" i="8"/>
  <c r="N170" i="8"/>
  <c r="M170" i="8"/>
  <c r="N169" i="8"/>
  <c r="M169" i="8"/>
  <c r="N168" i="8"/>
  <c r="M168" i="8"/>
  <c r="N167" i="8"/>
  <c r="M167" i="8"/>
  <c r="L165" i="8"/>
  <c r="K165" i="8"/>
  <c r="J165" i="8"/>
  <c r="I165" i="8"/>
  <c r="H165" i="8"/>
  <c r="G165" i="8"/>
  <c r="F165" i="8"/>
  <c r="E165" i="8"/>
  <c r="D165" i="8"/>
  <c r="C165" i="8"/>
  <c r="N164" i="8"/>
  <c r="M164" i="8"/>
  <c r="N163" i="8"/>
  <c r="M163" i="8"/>
  <c r="N162" i="8"/>
  <c r="M162" i="8"/>
  <c r="N161" i="8"/>
  <c r="M161" i="8"/>
  <c r="N160" i="8"/>
  <c r="M160" i="8"/>
  <c r="N159" i="8"/>
  <c r="M159" i="8"/>
  <c r="N158" i="8"/>
  <c r="M158" i="8"/>
  <c r="N157" i="8"/>
  <c r="M157" i="8"/>
  <c r="N156" i="8"/>
  <c r="M156" i="8"/>
  <c r="N155" i="8"/>
  <c r="M155" i="8"/>
  <c r="N154" i="8"/>
  <c r="M154" i="8"/>
  <c r="N153" i="8"/>
  <c r="M153" i="8"/>
  <c r="N152" i="8"/>
  <c r="M152" i="8"/>
  <c r="N151" i="8"/>
  <c r="M151" i="8"/>
  <c r="N150" i="8"/>
  <c r="M150" i="8"/>
  <c r="N149" i="8"/>
  <c r="M149" i="8"/>
  <c r="N148" i="8"/>
  <c r="M148" i="8"/>
  <c r="N147" i="8"/>
  <c r="M147" i="8"/>
  <c r="N146" i="8"/>
  <c r="M146" i="8"/>
  <c r="N145" i="8"/>
  <c r="M145" i="8"/>
  <c r="N144" i="8"/>
  <c r="M144" i="8"/>
  <c r="N143" i="8"/>
  <c r="M143" i="8"/>
  <c r="N142" i="8"/>
  <c r="M142" i="8"/>
  <c r="N141" i="8"/>
  <c r="M141" i="8"/>
  <c r="N140" i="8"/>
  <c r="M140" i="8"/>
  <c r="N139" i="8"/>
  <c r="M139" i="8"/>
  <c r="N138" i="8"/>
  <c r="M138" i="8"/>
  <c r="N137" i="8"/>
  <c r="M137" i="8"/>
  <c r="N136" i="8"/>
  <c r="M136" i="8"/>
  <c r="N135" i="8"/>
  <c r="M135" i="8"/>
  <c r="N134" i="8"/>
  <c r="M134" i="8"/>
  <c r="N133" i="8"/>
  <c r="M133" i="8"/>
  <c r="N132" i="8"/>
  <c r="M132" i="8"/>
  <c r="N131" i="8"/>
  <c r="M131" i="8"/>
  <c r="N130" i="8"/>
  <c r="M130" i="8"/>
  <c r="N129" i="8"/>
  <c r="M129" i="8"/>
  <c r="N128" i="8"/>
  <c r="M128" i="8"/>
  <c r="N127" i="8"/>
  <c r="M127" i="8"/>
  <c r="N126" i="8"/>
  <c r="M126" i="8"/>
  <c r="N125" i="8"/>
  <c r="M125" i="8"/>
  <c r="N124" i="8"/>
  <c r="M124" i="8"/>
  <c r="N123" i="8"/>
  <c r="M123" i="8"/>
  <c r="N122" i="8"/>
  <c r="M122" i="8"/>
  <c r="N121" i="8"/>
  <c r="M121" i="8"/>
  <c r="N120" i="8"/>
  <c r="M120" i="8"/>
  <c r="L118" i="8"/>
  <c r="K118" i="8"/>
  <c r="J118" i="8"/>
  <c r="I118" i="8"/>
  <c r="I215" i="8" s="1"/>
  <c r="H118" i="8"/>
  <c r="G118" i="8"/>
  <c r="F118" i="8"/>
  <c r="E118" i="8"/>
  <c r="E215" i="8" s="1"/>
  <c r="D118" i="8"/>
  <c r="C118" i="8"/>
  <c r="N117" i="8"/>
  <c r="M117" i="8"/>
  <c r="N116" i="8"/>
  <c r="M116" i="8"/>
  <c r="N115" i="8"/>
  <c r="M115" i="8"/>
  <c r="L106" i="8"/>
  <c r="K106" i="8"/>
  <c r="J106" i="8"/>
  <c r="I106" i="8"/>
  <c r="H106" i="8"/>
  <c r="G106" i="8"/>
  <c r="F106" i="8"/>
  <c r="E106" i="8"/>
  <c r="D106" i="8"/>
  <c r="C106" i="8"/>
  <c r="N105" i="8"/>
  <c r="M105" i="8"/>
  <c r="N104" i="8"/>
  <c r="M104" i="8"/>
  <c r="N103" i="8"/>
  <c r="M103" i="8"/>
  <c r="N102" i="8"/>
  <c r="M102" i="8"/>
  <c r="N101" i="8"/>
  <c r="M101" i="8"/>
  <c r="L99" i="8"/>
  <c r="K99" i="8"/>
  <c r="J99" i="8"/>
  <c r="I99" i="8"/>
  <c r="H99" i="8"/>
  <c r="G99" i="8"/>
  <c r="F99" i="8"/>
  <c r="E99" i="8"/>
  <c r="D99" i="8"/>
  <c r="C99" i="8"/>
  <c r="N98" i="8"/>
  <c r="M98" i="8"/>
  <c r="N97" i="8"/>
  <c r="M97" i="8"/>
  <c r="N96" i="8"/>
  <c r="M96" i="8"/>
  <c r="N95" i="8"/>
  <c r="M95" i="8"/>
  <c r="N94" i="8"/>
  <c r="M94" i="8"/>
  <c r="N93" i="8"/>
  <c r="M93" i="8"/>
  <c r="N92" i="8"/>
  <c r="M92" i="8"/>
  <c r="N91" i="8"/>
  <c r="M91" i="8"/>
  <c r="N90" i="8"/>
  <c r="M90" i="8"/>
  <c r="N89" i="8"/>
  <c r="M89" i="8"/>
  <c r="N88" i="8"/>
  <c r="M88" i="8"/>
  <c r="N87" i="8"/>
  <c r="M87" i="8"/>
  <c r="N86" i="8"/>
  <c r="M86" i="8"/>
  <c r="L84" i="8"/>
  <c r="K84" i="8"/>
  <c r="J84" i="8"/>
  <c r="I84" i="8"/>
  <c r="H84" i="8"/>
  <c r="G84" i="8"/>
  <c r="F84" i="8"/>
  <c r="E84" i="8"/>
  <c r="D84" i="8"/>
  <c r="C84" i="8"/>
  <c r="N83" i="8"/>
  <c r="M83" i="8"/>
  <c r="N82" i="8"/>
  <c r="M82" i="8"/>
  <c r="N81" i="8"/>
  <c r="M81" i="8"/>
  <c r="N80" i="8"/>
  <c r="M80" i="8"/>
  <c r="N79" i="8"/>
  <c r="M79" i="8"/>
  <c r="N78" i="8"/>
  <c r="N77" i="8"/>
  <c r="M77" i="8"/>
  <c r="N76" i="8"/>
  <c r="M76" i="8"/>
  <c r="N75" i="8"/>
  <c r="M75" i="8"/>
  <c r="N74" i="8"/>
  <c r="M74" i="8"/>
  <c r="N73" i="8"/>
  <c r="M73" i="8"/>
  <c r="N72" i="8"/>
  <c r="M72" i="8"/>
  <c r="N71" i="8"/>
  <c r="M71" i="8"/>
  <c r="N70" i="8"/>
  <c r="M70" i="8"/>
  <c r="N69" i="8"/>
  <c r="M69" i="8"/>
  <c r="N68" i="8"/>
  <c r="M68" i="8"/>
  <c r="N67" i="8"/>
  <c r="M67" i="8"/>
  <c r="N66" i="8"/>
  <c r="M66" i="8"/>
  <c r="N65" i="8"/>
  <c r="M65" i="8"/>
  <c r="N64" i="8"/>
  <c r="M64" i="8"/>
  <c r="N63" i="8"/>
  <c r="M63" i="8"/>
  <c r="N62" i="8"/>
  <c r="M62" i="8"/>
  <c r="N61" i="8"/>
  <c r="M61" i="8"/>
  <c r="N60" i="8"/>
  <c r="M60" i="8"/>
  <c r="N59" i="8"/>
  <c r="M59" i="8"/>
  <c r="L57" i="8"/>
  <c r="K57" i="8"/>
  <c r="J57" i="8"/>
  <c r="I57" i="8"/>
  <c r="H57" i="8"/>
  <c r="G57" i="8"/>
  <c r="F57" i="8"/>
  <c r="E57" i="8"/>
  <c r="D57" i="8"/>
  <c r="C57" i="8"/>
  <c r="N56" i="8"/>
  <c r="M56" i="8"/>
  <c r="N55" i="8"/>
  <c r="M55" i="8"/>
  <c r="N54" i="8"/>
  <c r="M54" i="8"/>
  <c r="N53" i="8"/>
  <c r="M53" i="8"/>
  <c r="N52" i="8"/>
  <c r="M52" i="8"/>
  <c r="N51" i="8"/>
  <c r="M51" i="8"/>
  <c r="N50" i="8"/>
  <c r="M50" i="8"/>
  <c r="N49" i="8"/>
  <c r="M49" i="8"/>
  <c r="N48" i="8"/>
  <c r="M48" i="8"/>
  <c r="N47" i="8"/>
  <c r="M47" i="8"/>
  <c r="N46" i="8"/>
  <c r="M46" i="8"/>
  <c r="N45" i="8"/>
  <c r="M45" i="8"/>
  <c r="N44" i="8"/>
  <c r="M44" i="8"/>
  <c r="N43" i="8"/>
  <c r="M43" i="8"/>
  <c r="N42" i="8"/>
  <c r="M42" i="8"/>
  <c r="N41" i="8"/>
  <c r="M41" i="8"/>
  <c r="N40" i="8"/>
  <c r="M40" i="8"/>
  <c r="N39" i="8"/>
  <c r="M39" i="8"/>
  <c r="N38" i="8"/>
  <c r="M38" i="8"/>
  <c r="N37" i="8"/>
  <c r="M37" i="8"/>
  <c r="N36" i="8"/>
  <c r="M36" i="8"/>
  <c r="N35" i="8"/>
  <c r="M35" i="8"/>
  <c r="N34" i="8"/>
  <c r="M34" i="8"/>
  <c r="N33" i="8"/>
  <c r="M33" i="8"/>
  <c r="N32" i="8"/>
  <c r="M32" i="8"/>
  <c r="N31" i="8"/>
  <c r="M31" i="8"/>
  <c r="N30" i="8"/>
  <c r="M30" i="8"/>
  <c r="N29" i="8"/>
  <c r="M29" i="8"/>
  <c r="N28" i="8"/>
  <c r="M28" i="8"/>
  <c r="N27" i="8"/>
  <c r="M27" i="8"/>
  <c r="N26" i="8"/>
  <c r="M26" i="8"/>
  <c r="N25" i="8"/>
  <c r="M25" i="8"/>
  <c r="N24" i="8"/>
  <c r="M24" i="8"/>
  <c r="N23" i="8"/>
  <c r="M23" i="8"/>
  <c r="N22" i="8"/>
  <c r="M22" i="8"/>
  <c r="N21" i="8"/>
  <c r="M21" i="8"/>
  <c r="N20" i="8"/>
  <c r="M20" i="8"/>
  <c r="N19" i="8"/>
  <c r="M19" i="8"/>
  <c r="N18" i="8"/>
  <c r="M18" i="8"/>
  <c r="N17" i="8"/>
  <c r="M17" i="8"/>
  <c r="N16" i="8"/>
  <c r="M16" i="8"/>
  <c r="N15" i="8"/>
  <c r="M15" i="8"/>
  <c r="N14" i="8"/>
  <c r="M14" i="8"/>
  <c r="N13" i="8"/>
  <c r="M13" i="8"/>
  <c r="N12" i="8"/>
  <c r="M12" i="8"/>
  <c r="L10" i="8"/>
  <c r="K10" i="8"/>
  <c r="J10" i="8"/>
  <c r="I10" i="8"/>
  <c r="H10" i="8"/>
  <c r="G10" i="8"/>
  <c r="F10" i="8"/>
  <c r="E10" i="8"/>
  <c r="D10" i="8"/>
  <c r="C10" i="8"/>
  <c r="N9" i="8"/>
  <c r="M9" i="8"/>
  <c r="N8" i="8"/>
  <c r="M8" i="8"/>
  <c r="N7" i="8"/>
  <c r="M7" i="8"/>
  <c r="L324" i="7"/>
  <c r="K324" i="7"/>
  <c r="J324" i="7"/>
  <c r="I324" i="7"/>
  <c r="H324" i="7"/>
  <c r="G324" i="7"/>
  <c r="F324" i="7"/>
  <c r="E324" i="7"/>
  <c r="D324" i="7"/>
  <c r="C324" i="7"/>
  <c r="N323" i="7"/>
  <c r="M323" i="7"/>
  <c r="N322" i="7"/>
  <c r="M322" i="7"/>
  <c r="N321" i="7"/>
  <c r="M321" i="7"/>
  <c r="N320" i="7"/>
  <c r="M320" i="7"/>
  <c r="N319" i="7"/>
  <c r="M319" i="7"/>
  <c r="L317" i="7"/>
  <c r="K317" i="7"/>
  <c r="J317" i="7"/>
  <c r="I317" i="7"/>
  <c r="H317" i="7"/>
  <c r="G317" i="7"/>
  <c r="F317" i="7"/>
  <c r="E317" i="7"/>
  <c r="D317" i="7"/>
  <c r="C317" i="7"/>
  <c r="N316" i="7"/>
  <c r="M316" i="7"/>
  <c r="N315" i="7"/>
  <c r="M315" i="7"/>
  <c r="N314" i="7"/>
  <c r="M314" i="7"/>
  <c r="N313" i="7"/>
  <c r="M313" i="7"/>
  <c r="N312" i="7"/>
  <c r="M312" i="7"/>
  <c r="N311" i="7"/>
  <c r="M311" i="7"/>
  <c r="N310" i="7"/>
  <c r="M310" i="7"/>
  <c r="N309" i="7"/>
  <c r="M309" i="7"/>
  <c r="N308" i="7"/>
  <c r="M308" i="7"/>
  <c r="N307" i="7"/>
  <c r="M307" i="7"/>
  <c r="N306" i="7"/>
  <c r="M306" i="7"/>
  <c r="N305" i="7"/>
  <c r="M305" i="7"/>
  <c r="N304" i="7"/>
  <c r="M304" i="7"/>
  <c r="L302" i="7"/>
  <c r="K302" i="7"/>
  <c r="J302" i="7"/>
  <c r="I302" i="7"/>
  <c r="H302" i="7"/>
  <c r="G302" i="7"/>
  <c r="F302" i="7"/>
  <c r="E302" i="7"/>
  <c r="D302" i="7"/>
  <c r="C302" i="7"/>
  <c r="N301" i="7"/>
  <c r="M301" i="7"/>
  <c r="N300" i="7"/>
  <c r="M300" i="7"/>
  <c r="N299" i="7"/>
  <c r="M299" i="7"/>
  <c r="N298" i="7"/>
  <c r="M298" i="7"/>
  <c r="N297" i="7"/>
  <c r="M297" i="7"/>
  <c r="N296" i="7"/>
  <c r="M296" i="7"/>
  <c r="N295" i="7"/>
  <c r="M295" i="7"/>
  <c r="N294" i="7"/>
  <c r="M294" i="7"/>
  <c r="N293" i="7"/>
  <c r="M293" i="7"/>
  <c r="N292" i="7"/>
  <c r="M292" i="7"/>
  <c r="N291" i="7"/>
  <c r="M291" i="7"/>
  <c r="N290" i="7"/>
  <c r="M290" i="7"/>
  <c r="N289" i="7"/>
  <c r="M289" i="7"/>
  <c r="N288" i="7"/>
  <c r="M288" i="7"/>
  <c r="N287" i="7"/>
  <c r="M287" i="7"/>
  <c r="N286" i="7"/>
  <c r="M286" i="7"/>
  <c r="N285" i="7"/>
  <c r="M285" i="7"/>
  <c r="N284" i="7"/>
  <c r="M284" i="7"/>
  <c r="N283" i="7"/>
  <c r="M283" i="7"/>
  <c r="N282" i="7"/>
  <c r="M282" i="7"/>
  <c r="N281" i="7"/>
  <c r="M281" i="7"/>
  <c r="N280" i="7"/>
  <c r="M280" i="7"/>
  <c r="N279" i="7"/>
  <c r="M279" i="7"/>
  <c r="N278" i="7"/>
  <c r="M278" i="7"/>
  <c r="N277" i="7"/>
  <c r="M277" i="7"/>
  <c r="L275" i="7"/>
  <c r="K275" i="7"/>
  <c r="J275" i="7"/>
  <c r="I275" i="7"/>
  <c r="H275" i="7"/>
  <c r="G275" i="7"/>
  <c r="F275" i="7"/>
  <c r="E275" i="7"/>
  <c r="D275" i="7"/>
  <c r="C275" i="7"/>
  <c r="N274" i="7"/>
  <c r="M274" i="7"/>
  <c r="N273" i="7"/>
  <c r="M273" i="7"/>
  <c r="N272" i="7"/>
  <c r="M272" i="7"/>
  <c r="N271" i="7"/>
  <c r="M271" i="7"/>
  <c r="N270" i="7"/>
  <c r="M270" i="7"/>
  <c r="N269" i="7"/>
  <c r="M269" i="7"/>
  <c r="N268" i="7"/>
  <c r="M268" i="7"/>
  <c r="N267" i="7"/>
  <c r="M267" i="7"/>
  <c r="N266" i="7"/>
  <c r="M266" i="7"/>
  <c r="N265" i="7"/>
  <c r="M265" i="7"/>
  <c r="N264" i="7"/>
  <c r="M264" i="7"/>
  <c r="N263" i="7"/>
  <c r="M263" i="7"/>
  <c r="N262" i="7"/>
  <c r="M262" i="7"/>
  <c r="N261" i="7"/>
  <c r="M261" i="7"/>
  <c r="N260" i="7"/>
  <c r="M260" i="7"/>
  <c r="N259" i="7"/>
  <c r="M259" i="7"/>
  <c r="N258" i="7"/>
  <c r="M258" i="7"/>
  <c r="N257" i="7"/>
  <c r="M257" i="7"/>
  <c r="N256" i="7"/>
  <c r="M256" i="7"/>
  <c r="N255" i="7"/>
  <c r="M255" i="7"/>
  <c r="N254" i="7"/>
  <c r="M254" i="7"/>
  <c r="N253" i="7"/>
  <c r="M253" i="7"/>
  <c r="N252" i="7"/>
  <c r="M252" i="7"/>
  <c r="N251" i="7"/>
  <c r="M251" i="7"/>
  <c r="N250" i="7"/>
  <c r="M250" i="7"/>
  <c r="N249" i="7"/>
  <c r="M249" i="7"/>
  <c r="N248" i="7"/>
  <c r="M248" i="7"/>
  <c r="N247" i="7"/>
  <c r="M247" i="7"/>
  <c r="N246" i="7"/>
  <c r="N245" i="7"/>
  <c r="M245" i="7"/>
  <c r="N244" i="7"/>
  <c r="M244" i="7"/>
  <c r="N243" i="7"/>
  <c r="M243" i="7"/>
  <c r="N242" i="7"/>
  <c r="M242" i="7"/>
  <c r="N241" i="7"/>
  <c r="M241" i="7"/>
  <c r="N240" i="7"/>
  <c r="M240" i="7"/>
  <c r="N239" i="7"/>
  <c r="M239" i="7"/>
  <c r="N238" i="7"/>
  <c r="M238" i="7"/>
  <c r="N237" i="7"/>
  <c r="M237" i="7"/>
  <c r="N236" i="7"/>
  <c r="M236" i="7"/>
  <c r="N235" i="7"/>
  <c r="M235" i="7"/>
  <c r="N234" i="7"/>
  <c r="M234" i="7"/>
  <c r="N233" i="7"/>
  <c r="M233" i="7"/>
  <c r="N232" i="7"/>
  <c r="M232" i="7"/>
  <c r="N231" i="7"/>
  <c r="M231" i="7"/>
  <c r="N230" i="7"/>
  <c r="M230" i="7"/>
  <c r="L228" i="7"/>
  <c r="K228" i="7"/>
  <c r="J228" i="7"/>
  <c r="I228" i="7"/>
  <c r="H228" i="7"/>
  <c r="G228" i="7"/>
  <c r="F228" i="7"/>
  <c r="E228" i="7"/>
  <c r="D228" i="7"/>
  <c r="C228" i="7"/>
  <c r="N227" i="7"/>
  <c r="M227" i="7"/>
  <c r="N226" i="7"/>
  <c r="M226" i="7"/>
  <c r="N225" i="7"/>
  <c r="M225" i="7"/>
  <c r="L216" i="7"/>
  <c r="K216" i="7"/>
  <c r="J216" i="7"/>
  <c r="I216" i="7"/>
  <c r="H216" i="7"/>
  <c r="G216" i="7"/>
  <c r="F216" i="7"/>
  <c r="E216" i="7"/>
  <c r="D216" i="7"/>
  <c r="C216" i="7"/>
  <c r="N215" i="7"/>
  <c r="M215" i="7"/>
  <c r="N214" i="7"/>
  <c r="M214" i="7"/>
  <c r="N213" i="7"/>
  <c r="M213" i="7"/>
  <c r="N212" i="7"/>
  <c r="M212" i="7"/>
  <c r="N211" i="7"/>
  <c r="M211" i="7"/>
  <c r="L209" i="7"/>
  <c r="K209" i="7"/>
  <c r="J209" i="7"/>
  <c r="I209" i="7"/>
  <c r="H209" i="7"/>
  <c r="G209" i="7"/>
  <c r="F209" i="7"/>
  <c r="E209" i="7"/>
  <c r="D209" i="7"/>
  <c r="C209" i="7"/>
  <c r="N208" i="7"/>
  <c r="M208" i="7"/>
  <c r="N207" i="7"/>
  <c r="M207" i="7"/>
  <c r="N206" i="7"/>
  <c r="M206" i="7"/>
  <c r="N205" i="7"/>
  <c r="M205" i="7"/>
  <c r="N204" i="7"/>
  <c r="M204" i="7"/>
  <c r="N203" i="7"/>
  <c r="M203" i="7"/>
  <c r="N202" i="7"/>
  <c r="M202" i="7"/>
  <c r="N201" i="7"/>
  <c r="M201" i="7"/>
  <c r="N200" i="7"/>
  <c r="M200" i="7"/>
  <c r="N199" i="7"/>
  <c r="M199" i="7"/>
  <c r="N198" i="7"/>
  <c r="M198" i="7"/>
  <c r="N197" i="7"/>
  <c r="M197" i="7"/>
  <c r="N196" i="7"/>
  <c r="M196" i="7"/>
  <c r="L194" i="7"/>
  <c r="K194" i="7"/>
  <c r="J194" i="7"/>
  <c r="I194" i="7"/>
  <c r="H194" i="7"/>
  <c r="G194" i="7"/>
  <c r="F194" i="7"/>
  <c r="E194" i="7"/>
  <c r="D194" i="7"/>
  <c r="C194" i="7"/>
  <c r="N193" i="7"/>
  <c r="M193" i="7"/>
  <c r="N192" i="7"/>
  <c r="M192" i="7"/>
  <c r="N191" i="7"/>
  <c r="N190" i="7"/>
  <c r="M190" i="7"/>
  <c r="N189" i="7"/>
  <c r="M189" i="7"/>
  <c r="N188" i="7"/>
  <c r="M188" i="7"/>
  <c r="N187" i="7"/>
  <c r="M187" i="7"/>
  <c r="N186" i="7"/>
  <c r="M186" i="7"/>
  <c r="N185" i="7"/>
  <c r="M185" i="7"/>
  <c r="N184" i="7"/>
  <c r="M184" i="7"/>
  <c r="N183" i="7"/>
  <c r="M183" i="7"/>
  <c r="N182" i="7"/>
  <c r="M182" i="7"/>
  <c r="N181" i="7"/>
  <c r="M181" i="7"/>
  <c r="N180" i="7"/>
  <c r="M180" i="7"/>
  <c r="N179" i="7"/>
  <c r="M179" i="7"/>
  <c r="N178" i="7"/>
  <c r="M178" i="7"/>
  <c r="N177" i="7"/>
  <c r="M177" i="7"/>
  <c r="N176" i="7"/>
  <c r="M176" i="7"/>
  <c r="N175" i="7"/>
  <c r="N174" i="7"/>
  <c r="M174" i="7"/>
  <c r="N173" i="7"/>
  <c r="M173" i="7"/>
  <c r="N172" i="7"/>
  <c r="M172" i="7"/>
  <c r="N171" i="7"/>
  <c r="M171" i="7"/>
  <c r="N170" i="7"/>
  <c r="M170" i="7"/>
  <c r="N169" i="7"/>
  <c r="M169" i="7"/>
  <c r="L167" i="7"/>
  <c r="K167" i="7"/>
  <c r="J167" i="7"/>
  <c r="I167" i="7"/>
  <c r="H167" i="7"/>
  <c r="G167" i="7"/>
  <c r="F167" i="7"/>
  <c r="E167" i="7"/>
  <c r="D167" i="7"/>
  <c r="C167" i="7"/>
  <c r="N166" i="7"/>
  <c r="M166" i="7"/>
  <c r="N165" i="7"/>
  <c r="M165" i="7"/>
  <c r="N164" i="7"/>
  <c r="M164" i="7"/>
  <c r="N163" i="7"/>
  <c r="M163" i="7"/>
  <c r="N162" i="7"/>
  <c r="M162" i="7"/>
  <c r="N161" i="7"/>
  <c r="M161" i="7"/>
  <c r="N160" i="7"/>
  <c r="M160" i="7"/>
  <c r="N159" i="7"/>
  <c r="M159" i="7"/>
  <c r="N158" i="7"/>
  <c r="M158" i="7"/>
  <c r="N157" i="7"/>
  <c r="M157" i="7"/>
  <c r="N156" i="7"/>
  <c r="M156" i="7"/>
  <c r="N155" i="7"/>
  <c r="M155" i="7"/>
  <c r="N154" i="7"/>
  <c r="M154" i="7"/>
  <c r="N153" i="7"/>
  <c r="M153" i="7"/>
  <c r="N152" i="7"/>
  <c r="N151" i="7"/>
  <c r="N150" i="7"/>
  <c r="N149" i="7"/>
  <c r="N148" i="7"/>
  <c r="M148" i="7"/>
  <c r="N147" i="7"/>
  <c r="M147" i="7"/>
  <c r="N146" i="7"/>
  <c r="M146" i="7"/>
  <c r="N145" i="7"/>
  <c r="M145" i="7"/>
  <c r="N144" i="7"/>
  <c r="M144" i="7"/>
  <c r="N143" i="7"/>
  <c r="M143" i="7"/>
  <c r="N142" i="7"/>
  <c r="M142" i="7"/>
  <c r="N141" i="7"/>
  <c r="M141" i="7"/>
  <c r="N140" i="7"/>
  <c r="M140" i="7"/>
  <c r="N139" i="7"/>
  <c r="M139" i="7"/>
  <c r="N138" i="7"/>
  <c r="M138" i="7"/>
  <c r="N137" i="7"/>
  <c r="N136" i="7"/>
  <c r="M136" i="7"/>
  <c r="N135" i="7"/>
  <c r="M135" i="7"/>
  <c r="N134" i="7"/>
  <c r="M134" i="7"/>
  <c r="N133" i="7"/>
  <c r="M133" i="7"/>
  <c r="N132" i="7"/>
  <c r="M132" i="7"/>
  <c r="N131" i="7"/>
  <c r="M131" i="7"/>
  <c r="N130" i="7"/>
  <c r="M130" i="7"/>
  <c r="N129" i="7"/>
  <c r="M129" i="7"/>
  <c r="N128" i="7"/>
  <c r="M128" i="7"/>
  <c r="N127" i="7"/>
  <c r="M127" i="7"/>
  <c r="N126" i="7"/>
  <c r="M126" i="7"/>
  <c r="N125" i="7"/>
  <c r="M125" i="7"/>
  <c r="N124" i="7"/>
  <c r="M124" i="7"/>
  <c r="N123" i="7"/>
  <c r="M123" i="7"/>
  <c r="N122" i="7"/>
  <c r="M122" i="7"/>
  <c r="L120" i="7"/>
  <c r="K120" i="7"/>
  <c r="J120" i="7"/>
  <c r="I120" i="7"/>
  <c r="H120" i="7"/>
  <c r="G120" i="7"/>
  <c r="F120" i="7"/>
  <c r="E120" i="7"/>
  <c r="D120" i="7"/>
  <c r="C120" i="7"/>
  <c r="N119" i="7"/>
  <c r="M119" i="7"/>
  <c r="N118" i="7"/>
  <c r="M118" i="7"/>
  <c r="N117" i="7"/>
  <c r="M117" i="7"/>
  <c r="N97" i="7"/>
  <c r="M97" i="7"/>
  <c r="M94" i="7"/>
  <c r="M95" i="7"/>
  <c r="N87" i="7"/>
  <c r="N88" i="7"/>
  <c r="N89" i="7"/>
  <c r="N90" i="7"/>
  <c r="N91" i="7"/>
  <c r="N92" i="7"/>
  <c r="N93" i="7"/>
  <c r="N94" i="7"/>
  <c r="N95" i="7"/>
  <c r="N96" i="7"/>
  <c r="M87" i="7"/>
  <c r="M88" i="7"/>
  <c r="M89" i="7"/>
  <c r="M90" i="7"/>
  <c r="M91" i="7"/>
  <c r="M92" i="7"/>
  <c r="M93" i="7"/>
  <c r="M96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D57" i="7"/>
  <c r="E57" i="7"/>
  <c r="F57" i="7"/>
  <c r="G57" i="7"/>
  <c r="H57" i="7"/>
  <c r="I57" i="7"/>
  <c r="J57" i="7"/>
  <c r="K57" i="7"/>
  <c r="L57" i="7"/>
  <c r="D84" i="7"/>
  <c r="E84" i="7"/>
  <c r="F84" i="7"/>
  <c r="G84" i="7"/>
  <c r="H84" i="7"/>
  <c r="I84" i="7"/>
  <c r="J84" i="7"/>
  <c r="K84" i="7"/>
  <c r="L84" i="7"/>
  <c r="C84" i="7"/>
  <c r="N55" i="7"/>
  <c r="M55" i="7"/>
  <c r="N54" i="7"/>
  <c r="M54" i="7"/>
  <c r="N103" i="7"/>
  <c r="M103" i="7"/>
  <c r="N322" i="8" l="1"/>
  <c r="M322" i="8"/>
  <c r="M315" i="8"/>
  <c r="N315" i="8"/>
  <c r="C323" i="8"/>
  <c r="N300" i="8"/>
  <c r="M300" i="8"/>
  <c r="K323" i="8"/>
  <c r="F323" i="8"/>
  <c r="I323" i="8"/>
  <c r="E323" i="8"/>
  <c r="J323" i="8"/>
  <c r="M273" i="8"/>
  <c r="N273" i="8"/>
  <c r="M214" i="8"/>
  <c r="N214" i="8"/>
  <c r="N207" i="8"/>
  <c r="M207" i="8"/>
  <c r="N226" i="8"/>
  <c r="M226" i="8"/>
  <c r="N192" i="8"/>
  <c r="M192" i="8"/>
  <c r="G215" i="8"/>
  <c r="K215" i="8"/>
  <c r="C215" i="8"/>
  <c r="D215" i="8"/>
  <c r="L215" i="8"/>
  <c r="H215" i="8"/>
  <c r="J215" i="8"/>
  <c r="F215" i="8"/>
  <c r="M165" i="8"/>
  <c r="N165" i="8"/>
  <c r="N118" i="8"/>
  <c r="M118" i="8"/>
  <c r="N106" i="8"/>
  <c r="H107" i="8"/>
  <c r="L107" i="8"/>
  <c r="J107" i="8"/>
  <c r="F107" i="8"/>
  <c r="D107" i="8"/>
  <c r="I107" i="8"/>
  <c r="N84" i="8"/>
  <c r="E107" i="8"/>
  <c r="C107" i="8"/>
  <c r="K107" i="8"/>
  <c r="G107" i="8"/>
  <c r="N57" i="8"/>
  <c r="N302" i="7"/>
  <c r="M302" i="7"/>
  <c r="J325" i="7"/>
  <c r="F325" i="7"/>
  <c r="E325" i="7"/>
  <c r="K325" i="7"/>
  <c r="L325" i="7"/>
  <c r="D325" i="7"/>
  <c r="N275" i="7"/>
  <c r="C325" i="7"/>
  <c r="M275" i="7"/>
  <c r="G325" i="7"/>
  <c r="I325" i="7"/>
  <c r="H325" i="7"/>
  <c r="N317" i="7"/>
  <c r="M317" i="7"/>
  <c r="N228" i="7"/>
  <c r="M228" i="7"/>
  <c r="N324" i="7"/>
  <c r="M324" i="7"/>
  <c r="J217" i="7"/>
  <c r="N194" i="7"/>
  <c r="F217" i="7"/>
  <c r="C217" i="7"/>
  <c r="I217" i="7"/>
  <c r="K217" i="7"/>
  <c r="L217" i="7"/>
  <c r="G217" i="7"/>
  <c r="N167" i="7"/>
  <c r="H217" i="7"/>
  <c r="D217" i="7"/>
  <c r="E217" i="7"/>
  <c r="N209" i="7"/>
  <c r="M106" i="8"/>
  <c r="M99" i="8"/>
  <c r="N99" i="8"/>
  <c r="M84" i="8"/>
  <c r="M57" i="8"/>
  <c r="M10" i="8"/>
  <c r="N10" i="8"/>
  <c r="M216" i="7"/>
  <c r="N216" i="7"/>
  <c r="M209" i="7"/>
  <c r="M194" i="7"/>
  <c r="M167" i="7"/>
  <c r="M120" i="7"/>
  <c r="N120" i="7"/>
  <c r="L106" i="7"/>
  <c r="K106" i="7"/>
  <c r="J106" i="7"/>
  <c r="I106" i="7"/>
  <c r="H106" i="7"/>
  <c r="G106" i="7"/>
  <c r="F106" i="7"/>
  <c r="E106" i="7"/>
  <c r="D106" i="7"/>
  <c r="C106" i="7"/>
  <c r="N105" i="7"/>
  <c r="M105" i="7"/>
  <c r="N104" i="7"/>
  <c r="M104" i="7"/>
  <c r="N102" i="7"/>
  <c r="M102" i="7"/>
  <c r="N101" i="7"/>
  <c r="M101" i="7"/>
  <c r="L99" i="7"/>
  <c r="K99" i="7"/>
  <c r="J99" i="7"/>
  <c r="I99" i="7"/>
  <c r="H99" i="7"/>
  <c r="G99" i="7"/>
  <c r="F99" i="7"/>
  <c r="E99" i="7"/>
  <c r="D99" i="7"/>
  <c r="C99" i="7"/>
  <c r="N98" i="7"/>
  <c r="M98" i="7"/>
  <c r="N86" i="7"/>
  <c r="M86" i="7"/>
  <c r="N59" i="7"/>
  <c r="M59" i="7"/>
  <c r="C57" i="7"/>
  <c r="N56" i="7"/>
  <c r="M56" i="7"/>
  <c r="N53" i="7"/>
  <c r="M53" i="7"/>
  <c r="N52" i="7"/>
  <c r="M52" i="7"/>
  <c r="N51" i="7"/>
  <c r="M51" i="7"/>
  <c r="N50" i="7"/>
  <c r="M50" i="7"/>
  <c r="N49" i="7"/>
  <c r="M49" i="7"/>
  <c r="N48" i="7"/>
  <c r="M48" i="7"/>
  <c r="N47" i="7"/>
  <c r="M47" i="7"/>
  <c r="N46" i="7"/>
  <c r="M46" i="7"/>
  <c r="N45" i="7"/>
  <c r="M45" i="7"/>
  <c r="N44" i="7"/>
  <c r="M44" i="7"/>
  <c r="N43" i="7"/>
  <c r="M43" i="7"/>
  <c r="N42" i="7"/>
  <c r="M42" i="7"/>
  <c r="N41" i="7"/>
  <c r="M41" i="7"/>
  <c r="N40" i="7"/>
  <c r="M40" i="7"/>
  <c r="N39" i="7"/>
  <c r="M39" i="7"/>
  <c r="N38" i="7"/>
  <c r="M38" i="7"/>
  <c r="N37" i="7"/>
  <c r="M37" i="7"/>
  <c r="N36" i="7"/>
  <c r="M36" i="7"/>
  <c r="N35" i="7"/>
  <c r="M35" i="7"/>
  <c r="N34" i="7"/>
  <c r="M34" i="7"/>
  <c r="N33" i="7"/>
  <c r="M33" i="7"/>
  <c r="N32" i="7"/>
  <c r="M32" i="7"/>
  <c r="N31" i="7"/>
  <c r="M31" i="7"/>
  <c r="N30" i="7"/>
  <c r="M30" i="7"/>
  <c r="N29" i="7"/>
  <c r="M29" i="7"/>
  <c r="N28" i="7"/>
  <c r="M28" i="7"/>
  <c r="N27" i="7"/>
  <c r="M27" i="7"/>
  <c r="N26" i="7"/>
  <c r="M26" i="7"/>
  <c r="N25" i="7"/>
  <c r="M25" i="7"/>
  <c r="N24" i="7"/>
  <c r="M24" i="7"/>
  <c r="N23" i="7"/>
  <c r="M23" i="7"/>
  <c r="N22" i="7"/>
  <c r="M22" i="7"/>
  <c r="N21" i="7"/>
  <c r="M21" i="7"/>
  <c r="N20" i="7"/>
  <c r="M20" i="7"/>
  <c r="N19" i="7"/>
  <c r="M19" i="7"/>
  <c r="N18" i="7"/>
  <c r="M18" i="7"/>
  <c r="N17" i="7"/>
  <c r="M17" i="7"/>
  <c r="N16" i="7"/>
  <c r="M16" i="7"/>
  <c r="N15" i="7"/>
  <c r="M15" i="7"/>
  <c r="N14" i="7"/>
  <c r="M14" i="7"/>
  <c r="N13" i="7"/>
  <c r="M13" i="7"/>
  <c r="N12" i="7"/>
  <c r="M12" i="7"/>
  <c r="L10" i="7"/>
  <c r="K10" i="7"/>
  <c r="J10" i="7"/>
  <c r="I10" i="7"/>
  <c r="H10" i="7"/>
  <c r="G10" i="7"/>
  <c r="F10" i="7"/>
  <c r="E10" i="7"/>
  <c r="D10" i="7"/>
  <c r="C10" i="7"/>
  <c r="N9" i="7"/>
  <c r="M9" i="7"/>
  <c r="N8" i="7"/>
  <c r="M8" i="7"/>
  <c r="N7" i="7"/>
  <c r="M7" i="7"/>
  <c r="M323" i="8" l="1"/>
  <c r="N323" i="8"/>
  <c r="M215" i="8"/>
  <c r="N215" i="8"/>
  <c r="M107" i="8"/>
  <c r="N107" i="8"/>
  <c r="N325" i="7"/>
  <c r="M325" i="7"/>
  <c r="N217" i="7"/>
  <c r="M217" i="7"/>
  <c r="M57" i="7"/>
  <c r="N57" i="7"/>
  <c r="N84" i="7"/>
  <c r="M84" i="7"/>
  <c r="L107" i="7"/>
  <c r="I107" i="7"/>
  <c r="H107" i="7"/>
  <c r="E107" i="7"/>
  <c r="D107" i="7"/>
  <c r="M106" i="7"/>
  <c r="N106" i="7"/>
  <c r="M10" i="7"/>
  <c r="M99" i="7"/>
  <c r="N10" i="7"/>
  <c r="N99" i="7"/>
  <c r="F107" i="7"/>
  <c r="J107" i="7"/>
  <c r="C107" i="7"/>
  <c r="G107" i="7"/>
  <c r="K107" i="7"/>
  <c r="L268" i="6"/>
  <c r="N107" i="7" l="1"/>
  <c r="M107" i="7"/>
  <c r="D82" i="6"/>
  <c r="K267" i="6"/>
  <c r="J267" i="6"/>
  <c r="I267" i="6"/>
  <c r="H267" i="6"/>
  <c r="G267" i="6"/>
  <c r="F267" i="6"/>
  <c r="E267" i="6"/>
  <c r="D267" i="6"/>
  <c r="C267" i="6"/>
  <c r="N266" i="6"/>
  <c r="M266" i="6"/>
  <c r="N265" i="6"/>
  <c r="M265" i="6"/>
  <c r="N264" i="6"/>
  <c r="M264" i="6"/>
  <c r="N263" i="6"/>
  <c r="M263" i="6"/>
  <c r="L261" i="6"/>
  <c r="K261" i="6"/>
  <c r="J261" i="6"/>
  <c r="I261" i="6"/>
  <c r="H261" i="6"/>
  <c r="G261" i="6"/>
  <c r="F261" i="6"/>
  <c r="E261" i="6"/>
  <c r="D261" i="6"/>
  <c r="C261" i="6"/>
  <c r="N260" i="6"/>
  <c r="M260" i="6"/>
  <c r="N259" i="6"/>
  <c r="M259" i="6"/>
  <c r="N258" i="6"/>
  <c r="M258" i="6"/>
  <c r="N257" i="6"/>
  <c r="M257" i="6"/>
  <c r="N256" i="6"/>
  <c r="M256" i="6"/>
  <c r="N255" i="6"/>
  <c r="M255" i="6"/>
  <c r="L253" i="6"/>
  <c r="K253" i="6"/>
  <c r="J253" i="6"/>
  <c r="I253" i="6"/>
  <c r="H253" i="6"/>
  <c r="G253" i="6"/>
  <c r="F253" i="6"/>
  <c r="E253" i="6"/>
  <c r="D253" i="6"/>
  <c r="C253" i="6"/>
  <c r="N252" i="6"/>
  <c r="M252" i="6"/>
  <c r="N251" i="6"/>
  <c r="M251" i="6"/>
  <c r="N250" i="6"/>
  <c r="M250" i="6"/>
  <c r="N249" i="6"/>
  <c r="M249" i="6"/>
  <c r="N248" i="6"/>
  <c r="M248" i="6"/>
  <c r="N247" i="6"/>
  <c r="M247" i="6"/>
  <c r="N246" i="6"/>
  <c r="M246" i="6"/>
  <c r="N245" i="6"/>
  <c r="M245" i="6"/>
  <c r="N244" i="6"/>
  <c r="M244" i="6"/>
  <c r="N243" i="6"/>
  <c r="M243" i="6"/>
  <c r="N242" i="6"/>
  <c r="M242" i="6"/>
  <c r="N241" i="6"/>
  <c r="M241" i="6"/>
  <c r="N240" i="6"/>
  <c r="M240" i="6"/>
  <c r="N239" i="6"/>
  <c r="M239" i="6"/>
  <c r="N238" i="6"/>
  <c r="M238" i="6"/>
  <c r="N237" i="6"/>
  <c r="M237" i="6"/>
  <c r="L235" i="6"/>
  <c r="K235" i="6"/>
  <c r="J235" i="6"/>
  <c r="I235" i="6"/>
  <c r="H235" i="6"/>
  <c r="G235" i="6"/>
  <c r="F235" i="6"/>
  <c r="E235" i="6"/>
  <c r="D235" i="6"/>
  <c r="C235" i="6"/>
  <c r="N234" i="6"/>
  <c r="M234" i="6"/>
  <c r="N233" i="6"/>
  <c r="M233" i="6"/>
  <c r="N232" i="6"/>
  <c r="M232" i="6"/>
  <c r="N231" i="6"/>
  <c r="M231" i="6"/>
  <c r="N230" i="6"/>
  <c r="M230" i="6"/>
  <c r="N229" i="6"/>
  <c r="M229" i="6"/>
  <c r="N228" i="6"/>
  <c r="M228" i="6"/>
  <c r="N227" i="6"/>
  <c r="M227" i="6"/>
  <c r="N226" i="6"/>
  <c r="M226" i="6"/>
  <c r="N225" i="6"/>
  <c r="M225" i="6"/>
  <c r="N224" i="6"/>
  <c r="M224" i="6"/>
  <c r="N223" i="6"/>
  <c r="M223" i="6"/>
  <c r="N222" i="6"/>
  <c r="M222" i="6"/>
  <c r="N221" i="6"/>
  <c r="M221" i="6"/>
  <c r="N220" i="6"/>
  <c r="M220" i="6"/>
  <c r="N219" i="6"/>
  <c r="M219" i="6"/>
  <c r="N218" i="6"/>
  <c r="M218" i="6"/>
  <c r="N217" i="6"/>
  <c r="M217" i="6"/>
  <c r="N216" i="6"/>
  <c r="M216" i="6"/>
  <c r="N215" i="6"/>
  <c r="M215" i="6"/>
  <c r="N214" i="6"/>
  <c r="M214" i="6"/>
  <c r="N213" i="6"/>
  <c r="M213" i="6"/>
  <c r="N212" i="6"/>
  <c r="M212" i="6"/>
  <c r="N211" i="6"/>
  <c r="M211" i="6"/>
  <c r="N210" i="6"/>
  <c r="M210" i="6"/>
  <c r="N209" i="6"/>
  <c r="M209" i="6"/>
  <c r="N208" i="6"/>
  <c r="M208" i="6"/>
  <c r="N207" i="6"/>
  <c r="M207" i="6"/>
  <c r="N206" i="6"/>
  <c r="M206" i="6"/>
  <c r="N205" i="6"/>
  <c r="M205" i="6"/>
  <c r="N204" i="6"/>
  <c r="M204" i="6"/>
  <c r="N203" i="6"/>
  <c r="M203" i="6"/>
  <c r="N202" i="6"/>
  <c r="M202" i="6"/>
  <c r="N201" i="6"/>
  <c r="M201" i="6"/>
  <c r="N200" i="6"/>
  <c r="M200" i="6"/>
  <c r="N199" i="6"/>
  <c r="M199" i="6"/>
  <c r="N198" i="6"/>
  <c r="M198" i="6"/>
  <c r="N197" i="6"/>
  <c r="M197" i="6"/>
  <c r="N196" i="6"/>
  <c r="M196" i="6"/>
  <c r="N195" i="6"/>
  <c r="M195" i="6"/>
  <c r="N194" i="6"/>
  <c r="M194" i="6"/>
  <c r="N193" i="6"/>
  <c r="M193" i="6"/>
  <c r="N192" i="6"/>
  <c r="M192" i="6"/>
  <c r="N190" i="6"/>
  <c r="L190" i="6"/>
  <c r="K190" i="6"/>
  <c r="J190" i="6"/>
  <c r="I190" i="6"/>
  <c r="H190" i="6"/>
  <c r="G190" i="6"/>
  <c r="F190" i="6"/>
  <c r="E190" i="6"/>
  <c r="D190" i="6"/>
  <c r="C190" i="6"/>
  <c r="N189" i="6"/>
  <c r="M189" i="6"/>
  <c r="N188" i="6"/>
  <c r="M188" i="6"/>
  <c r="N187" i="6"/>
  <c r="M187" i="6"/>
  <c r="L178" i="6"/>
  <c r="K178" i="6"/>
  <c r="J178" i="6"/>
  <c r="I178" i="6"/>
  <c r="H178" i="6"/>
  <c r="G178" i="6"/>
  <c r="F178" i="6"/>
  <c r="E178" i="6"/>
  <c r="D178" i="6"/>
  <c r="C178" i="6"/>
  <c r="N177" i="6"/>
  <c r="N176" i="6"/>
  <c r="M176" i="6"/>
  <c r="N175" i="6"/>
  <c r="M175" i="6"/>
  <c r="N174" i="6"/>
  <c r="M174" i="6"/>
  <c r="L172" i="6"/>
  <c r="K172" i="6"/>
  <c r="J172" i="6"/>
  <c r="I172" i="6"/>
  <c r="H172" i="6"/>
  <c r="G172" i="6"/>
  <c r="F172" i="6"/>
  <c r="E172" i="6"/>
  <c r="D172" i="6"/>
  <c r="C172" i="6"/>
  <c r="N171" i="6"/>
  <c r="M171" i="6"/>
  <c r="N170" i="6"/>
  <c r="M170" i="6"/>
  <c r="N169" i="6"/>
  <c r="M169" i="6"/>
  <c r="N168" i="6"/>
  <c r="M168" i="6"/>
  <c r="N167" i="6"/>
  <c r="M167" i="6"/>
  <c r="N166" i="6"/>
  <c r="M166" i="6"/>
  <c r="L164" i="6"/>
  <c r="K164" i="6"/>
  <c r="J164" i="6"/>
  <c r="I164" i="6"/>
  <c r="H164" i="6"/>
  <c r="G164" i="6"/>
  <c r="F164" i="6"/>
  <c r="E164" i="6"/>
  <c r="D164" i="6"/>
  <c r="C164" i="6"/>
  <c r="N163" i="6"/>
  <c r="M163" i="6"/>
  <c r="N162" i="6"/>
  <c r="M162" i="6"/>
  <c r="N161" i="6"/>
  <c r="M161" i="6"/>
  <c r="N160" i="6"/>
  <c r="M160" i="6"/>
  <c r="N159" i="6"/>
  <c r="M159" i="6"/>
  <c r="N158" i="6"/>
  <c r="M158" i="6"/>
  <c r="N157" i="6"/>
  <c r="M157" i="6"/>
  <c r="N156" i="6"/>
  <c r="M156" i="6"/>
  <c r="N155" i="6"/>
  <c r="M155" i="6"/>
  <c r="N154" i="6"/>
  <c r="M154" i="6"/>
  <c r="N153" i="6"/>
  <c r="M153" i="6"/>
  <c r="N152" i="6"/>
  <c r="M152" i="6"/>
  <c r="N151" i="6"/>
  <c r="M151" i="6"/>
  <c r="N150" i="6"/>
  <c r="M150" i="6"/>
  <c r="N149" i="6"/>
  <c r="M149" i="6"/>
  <c r="N148" i="6"/>
  <c r="M148" i="6"/>
  <c r="L146" i="6"/>
  <c r="K146" i="6"/>
  <c r="J146" i="6"/>
  <c r="I146" i="6"/>
  <c r="H146" i="6"/>
  <c r="G146" i="6"/>
  <c r="F146" i="6"/>
  <c r="E146" i="6"/>
  <c r="D146" i="6"/>
  <c r="C146" i="6"/>
  <c r="N145" i="6"/>
  <c r="M145" i="6"/>
  <c r="N144" i="6"/>
  <c r="M144" i="6"/>
  <c r="N143" i="6"/>
  <c r="M143" i="6"/>
  <c r="N142" i="6"/>
  <c r="M142" i="6"/>
  <c r="N141" i="6"/>
  <c r="M141" i="6"/>
  <c r="N140" i="6"/>
  <c r="M140" i="6"/>
  <c r="N139" i="6"/>
  <c r="M139" i="6"/>
  <c r="N138" i="6"/>
  <c r="M138" i="6"/>
  <c r="N137" i="6"/>
  <c r="M137" i="6"/>
  <c r="N136" i="6"/>
  <c r="M136" i="6"/>
  <c r="N135" i="6"/>
  <c r="M135" i="6"/>
  <c r="N134" i="6"/>
  <c r="M134" i="6"/>
  <c r="N133" i="6"/>
  <c r="M133" i="6"/>
  <c r="N132" i="6"/>
  <c r="M132" i="6"/>
  <c r="N131" i="6"/>
  <c r="M131" i="6"/>
  <c r="N130" i="6"/>
  <c r="M130" i="6"/>
  <c r="N129" i="6"/>
  <c r="M129" i="6"/>
  <c r="N128" i="6"/>
  <c r="M128" i="6"/>
  <c r="N127" i="6"/>
  <c r="M127" i="6"/>
  <c r="N126" i="6"/>
  <c r="M126" i="6"/>
  <c r="N125" i="6"/>
  <c r="M125" i="6"/>
  <c r="N124" i="6"/>
  <c r="M124" i="6"/>
  <c r="N123" i="6"/>
  <c r="M123" i="6"/>
  <c r="N122" i="6"/>
  <c r="M122" i="6"/>
  <c r="N121" i="6"/>
  <c r="M121" i="6"/>
  <c r="N120" i="6"/>
  <c r="M120" i="6"/>
  <c r="N119" i="6"/>
  <c r="M119" i="6"/>
  <c r="N118" i="6"/>
  <c r="M118" i="6"/>
  <c r="N117" i="6"/>
  <c r="M117" i="6"/>
  <c r="N116" i="6"/>
  <c r="M116" i="6"/>
  <c r="N115" i="6"/>
  <c r="M115" i="6"/>
  <c r="N114" i="6"/>
  <c r="M114" i="6"/>
  <c r="N113" i="6"/>
  <c r="M113" i="6"/>
  <c r="N112" i="6"/>
  <c r="M112" i="6"/>
  <c r="N111" i="6"/>
  <c r="M111" i="6"/>
  <c r="N110" i="6"/>
  <c r="M110" i="6"/>
  <c r="N109" i="6"/>
  <c r="M109" i="6"/>
  <c r="N108" i="6"/>
  <c r="M108" i="6"/>
  <c r="N107" i="6"/>
  <c r="M107" i="6"/>
  <c r="N106" i="6"/>
  <c r="M106" i="6"/>
  <c r="N105" i="6"/>
  <c r="M105" i="6"/>
  <c r="N104" i="6"/>
  <c r="M104" i="6"/>
  <c r="N103" i="6"/>
  <c r="M103" i="6"/>
  <c r="L101" i="6"/>
  <c r="K101" i="6"/>
  <c r="J101" i="6"/>
  <c r="I101" i="6"/>
  <c r="H101" i="6"/>
  <c r="G101" i="6"/>
  <c r="F101" i="6"/>
  <c r="E101" i="6"/>
  <c r="D101" i="6"/>
  <c r="C101" i="6"/>
  <c r="N100" i="6"/>
  <c r="M100" i="6"/>
  <c r="N99" i="6"/>
  <c r="M99" i="6"/>
  <c r="N98" i="6"/>
  <c r="M98" i="6"/>
  <c r="L88" i="6"/>
  <c r="K88" i="6"/>
  <c r="J88" i="6"/>
  <c r="I88" i="6"/>
  <c r="H88" i="6"/>
  <c r="G88" i="6"/>
  <c r="F88" i="6"/>
  <c r="E88" i="6"/>
  <c r="D88" i="6"/>
  <c r="C88" i="6"/>
  <c r="N87" i="6"/>
  <c r="M87" i="6"/>
  <c r="N86" i="6"/>
  <c r="M86" i="6"/>
  <c r="N85" i="6"/>
  <c r="M85" i="6"/>
  <c r="N84" i="6"/>
  <c r="M84" i="6"/>
  <c r="L82" i="6"/>
  <c r="K82" i="6"/>
  <c r="J82" i="6"/>
  <c r="I82" i="6"/>
  <c r="H82" i="6"/>
  <c r="G82" i="6"/>
  <c r="F82" i="6"/>
  <c r="E82" i="6"/>
  <c r="C82" i="6"/>
  <c r="N81" i="6"/>
  <c r="M81" i="6"/>
  <c r="N80" i="6"/>
  <c r="M80" i="6"/>
  <c r="N79" i="6"/>
  <c r="M79" i="6"/>
  <c r="N78" i="6"/>
  <c r="M78" i="6"/>
  <c r="N77" i="6"/>
  <c r="M77" i="6"/>
  <c r="N76" i="6"/>
  <c r="M76" i="6"/>
  <c r="L74" i="6"/>
  <c r="K74" i="6"/>
  <c r="J74" i="6"/>
  <c r="I74" i="6"/>
  <c r="H74" i="6"/>
  <c r="G74" i="6"/>
  <c r="F74" i="6"/>
  <c r="E74" i="6"/>
  <c r="D74" i="6"/>
  <c r="C74" i="6"/>
  <c r="N73" i="6"/>
  <c r="M73" i="6"/>
  <c r="N72" i="6"/>
  <c r="M72" i="6"/>
  <c r="N71" i="6"/>
  <c r="M71" i="6"/>
  <c r="N70" i="6"/>
  <c r="M70" i="6"/>
  <c r="N69" i="6"/>
  <c r="M69" i="6"/>
  <c r="N68" i="6"/>
  <c r="M68" i="6"/>
  <c r="N67" i="6"/>
  <c r="M67" i="6"/>
  <c r="N66" i="6"/>
  <c r="M66" i="6"/>
  <c r="N65" i="6"/>
  <c r="M65" i="6"/>
  <c r="N64" i="6"/>
  <c r="M64" i="6"/>
  <c r="N63" i="6"/>
  <c r="M63" i="6"/>
  <c r="N62" i="6"/>
  <c r="M62" i="6"/>
  <c r="N61" i="6"/>
  <c r="M61" i="6"/>
  <c r="N60" i="6"/>
  <c r="M60" i="6"/>
  <c r="N59" i="6"/>
  <c r="M59" i="6"/>
  <c r="N58" i="6"/>
  <c r="M58" i="6"/>
  <c r="L56" i="6"/>
  <c r="K56" i="6"/>
  <c r="J56" i="6"/>
  <c r="I56" i="6"/>
  <c r="H56" i="6"/>
  <c r="G56" i="6"/>
  <c r="F56" i="6"/>
  <c r="E56" i="6"/>
  <c r="D56" i="6"/>
  <c r="C56" i="6"/>
  <c r="N55" i="6"/>
  <c r="M55" i="6"/>
  <c r="N54" i="6"/>
  <c r="M54" i="6"/>
  <c r="N53" i="6"/>
  <c r="M53" i="6"/>
  <c r="N52" i="6"/>
  <c r="M52" i="6"/>
  <c r="N51" i="6"/>
  <c r="M51" i="6"/>
  <c r="N50" i="6"/>
  <c r="M50" i="6"/>
  <c r="N49" i="6"/>
  <c r="M49" i="6"/>
  <c r="N48" i="6"/>
  <c r="M48" i="6"/>
  <c r="N47" i="6"/>
  <c r="M47" i="6"/>
  <c r="N46" i="6"/>
  <c r="M46" i="6"/>
  <c r="N45" i="6"/>
  <c r="M45" i="6"/>
  <c r="N44" i="6"/>
  <c r="M44" i="6"/>
  <c r="N43" i="6"/>
  <c r="M43" i="6"/>
  <c r="N42" i="6"/>
  <c r="M42" i="6"/>
  <c r="N41" i="6"/>
  <c r="M41" i="6"/>
  <c r="N40" i="6"/>
  <c r="M40" i="6"/>
  <c r="N39" i="6"/>
  <c r="M39" i="6"/>
  <c r="N38" i="6"/>
  <c r="M38" i="6"/>
  <c r="N37" i="6"/>
  <c r="M37" i="6"/>
  <c r="N36" i="6"/>
  <c r="M36" i="6"/>
  <c r="N35" i="6"/>
  <c r="M35" i="6"/>
  <c r="N34" i="6"/>
  <c r="M34" i="6"/>
  <c r="N33" i="6"/>
  <c r="M33" i="6"/>
  <c r="N32" i="6"/>
  <c r="M32" i="6"/>
  <c r="N31" i="6"/>
  <c r="M31" i="6"/>
  <c r="N30" i="6"/>
  <c r="M30" i="6"/>
  <c r="N29" i="6"/>
  <c r="M29" i="6"/>
  <c r="N28" i="6"/>
  <c r="M28" i="6"/>
  <c r="N27" i="6"/>
  <c r="M27" i="6"/>
  <c r="N26" i="6"/>
  <c r="M26" i="6"/>
  <c r="N25" i="6"/>
  <c r="M25" i="6"/>
  <c r="N24" i="6"/>
  <c r="M24" i="6"/>
  <c r="N23" i="6"/>
  <c r="M23" i="6"/>
  <c r="N22" i="6"/>
  <c r="M22" i="6"/>
  <c r="N21" i="6"/>
  <c r="M21" i="6"/>
  <c r="N20" i="6"/>
  <c r="M20" i="6"/>
  <c r="N19" i="6"/>
  <c r="M19" i="6"/>
  <c r="N18" i="6"/>
  <c r="M18" i="6"/>
  <c r="N17" i="6"/>
  <c r="M17" i="6"/>
  <c r="N16" i="6"/>
  <c r="M16" i="6"/>
  <c r="N15" i="6"/>
  <c r="M15" i="6"/>
  <c r="N14" i="6"/>
  <c r="M14" i="6"/>
  <c r="N13" i="6"/>
  <c r="M13" i="6"/>
  <c r="L11" i="6"/>
  <c r="K11" i="6"/>
  <c r="J11" i="6"/>
  <c r="I11" i="6"/>
  <c r="H11" i="6"/>
  <c r="G11" i="6"/>
  <c r="F11" i="6"/>
  <c r="E11" i="6"/>
  <c r="D11" i="6"/>
  <c r="C11" i="6"/>
  <c r="N10" i="6"/>
  <c r="M10" i="6"/>
  <c r="N9" i="6"/>
  <c r="M9" i="6"/>
  <c r="N8" i="6"/>
  <c r="M8" i="6"/>
  <c r="M172" i="6" l="1"/>
  <c r="C179" i="6"/>
  <c r="K179" i="6"/>
  <c r="G179" i="6"/>
  <c r="M88" i="6"/>
  <c r="N82" i="6"/>
  <c r="N101" i="6"/>
  <c r="F179" i="6"/>
  <c r="J179" i="6"/>
  <c r="N146" i="6"/>
  <c r="N164" i="6"/>
  <c r="N178" i="6"/>
  <c r="M261" i="6"/>
  <c r="M74" i="6"/>
  <c r="I89" i="6"/>
  <c r="E89" i="6"/>
  <c r="M56" i="6"/>
  <c r="I268" i="6"/>
  <c r="N267" i="6"/>
  <c r="E268" i="6"/>
  <c r="F268" i="6"/>
  <c r="J268" i="6"/>
  <c r="M267" i="6"/>
  <c r="N261" i="6"/>
  <c r="M253" i="6"/>
  <c r="N253" i="6"/>
  <c r="M235" i="6"/>
  <c r="C268" i="6"/>
  <c r="G268" i="6"/>
  <c r="K268" i="6"/>
  <c r="N235" i="6"/>
  <c r="D268" i="6"/>
  <c r="H268" i="6"/>
  <c r="M178" i="6"/>
  <c r="N172" i="6"/>
  <c r="E179" i="6"/>
  <c r="I179" i="6"/>
  <c r="M164" i="6"/>
  <c r="M146" i="6"/>
  <c r="D179" i="6"/>
  <c r="H179" i="6"/>
  <c r="L179" i="6"/>
  <c r="M101" i="6"/>
  <c r="N88" i="6"/>
  <c r="M82" i="6"/>
  <c r="F89" i="6"/>
  <c r="J89" i="6"/>
  <c r="N74" i="6"/>
  <c r="N56" i="6"/>
  <c r="M11" i="6"/>
  <c r="N11" i="6"/>
  <c r="C89" i="6"/>
  <c r="G89" i="6"/>
  <c r="K89" i="6"/>
  <c r="D89" i="6"/>
  <c r="H89" i="6"/>
  <c r="L89" i="6"/>
  <c r="M190" i="6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03" i="5"/>
  <c r="N73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58" i="5"/>
  <c r="C56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13" i="5"/>
  <c r="D267" i="5"/>
  <c r="E267" i="5"/>
  <c r="F267" i="5"/>
  <c r="G267" i="5"/>
  <c r="H267" i="5"/>
  <c r="I267" i="5"/>
  <c r="J267" i="5"/>
  <c r="K267" i="5"/>
  <c r="C267" i="5"/>
  <c r="N264" i="5"/>
  <c r="N265" i="5"/>
  <c r="N266" i="5"/>
  <c r="M264" i="5"/>
  <c r="M265" i="5"/>
  <c r="M266" i="5"/>
  <c r="N263" i="5"/>
  <c r="M263" i="5"/>
  <c r="D261" i="5"/>
  <c r="E261" i="5"/>
  <c r="F261" i="5"/>
  <c r="G261" i="5"/>
  <c r="H261" i="5"/>
  <c r="I261" i="5"/>
  <c r="J261" i="5"/>
  <c r="K261" i="5"/>
  <c r="L261" i="5"/>
  <c r="C261" i="5"/>
  <c r="N256" i="5"/>
  <c r="N257" i="5"/>
  <c r="N258" i="5"/>
  <c r="N259" i="5"/>
  <c r="N260" i="5"/>
  <c r="M256" i="5"/>
  <c r="M257" i="5"/>
  <c r="M258" i="5"/>
  <c r="M259" i="5"/>
  <c r="M260" i="5"/>
  <c r="N255" i="5"/>
  <c r="M255" i="5"/>
  <c r="D253" i="5"/>
  <c r="E253" i="5"/>
  <c r="F253" i="5"/>
  <c r="G253" i="5"/>
  <c r="H253" i="5"/>
  <c r="I253" i="5"/>
  <c r="J253" i="5"/>
  <c r="K253" i="5"/>
  <c r="L253" i="5"/>
  <c r="C253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M238" i="5"/>
  <c r="M239" i="5"/>
  <c r="M240" i="5"/>
  <c r="M241" i="5"/>
  <c r="M242" i="5"/>
  <c r="M243" i="5"/>
  <c r="M244" i="5"/>
  <c r="M245" i="5"/>
  <c r="M246" i="5"/>
  <c r="M247" i="5"/>
  <c r="M248" i="5"/>
  <c r="M249" i="5"/>
  <c r="M250" i="5"/>
  <c r="M251" i="5"/>
  <c r="N237" i="5"/>
  <c r="M237" i="5"/>
  <c r="D235" i="5"/>
  <c r="E235" i="5"/>
  <c r="F235" i="5"/>
  <c r="G235" i="5"/>
  <c r="H235" i="5"/>
  <c r="I235" i="5"/>
  <c r="J235" i="5"/>
  <c r="K235" i="5"/>
  <c r="L235" i="5"/>
  <c r="C235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N192" i="5"/>
  <c r="M192" i="5"/>
  <c r="D190" i="5"/>
  <c r="E190" i="5"/>
  <c r="F190" i="5"/>
  <c r="G190" i="5"/>
  <c r="H190" i="5"/>
  <c r="I190" i="5"/>
  <c r="J190" i="5"/>
  <c r="K190" i="5"/>
  <c r="L190" i="5"/>
  <c r="N190" i="5"/>
  <c r="C190" i="5"/>
  <c r="N188" i="5"/>
  <c r="N189" i="5"/>
  <c r="N187" i="5"/>
  <c r="M188" i="5"/>
  <c r="M189" i="5"/>
  <c r="M187" i="5"/>
  <c r="D178" i="5"/>
  <c r="E178" i="5"/>
  <c r="F178" i="5"/>
  <c r="G178" i="5"/>
  <c r="H178" i="5"/>
  <c r="I178" i="5"/>
  <c r="J178" i="5"/>
  <c r="K178" i="5"/>
  <c r="L178" i="5"/>
  <c r="C178" i="5"/>
  <c r="N175" i="5"/>
  <c r="N176" i="5"/>
  <c r="N177" i="5"/>
  <c r="M175" i="5"/>
  <c r="M176" i="5"/>
  <c r="M177" i="5"/>
  <c r="N174" i="5"/>
  <c r="M174" i="5"/>
  <c r="D172" i="5"/>
  <c r="E172" i="5"/>
  <c r="F172" i="5"/>
  <c r="G172" i="5"/>
  <c r="H172" i="5"/>
  <c r="I172" i="5"/>
  <c r="J172" i="5"/>
  <c r="K172" i="5"/>
  <c r="L172" i="5"/>
  <c r="C172" i="5"/>
  <c r="N167" i="5"/>
  <c r="N168" i="5"/>
  <c r="N169" i="5"/>
  <c r="N170" i="5"/>
  <c r="N171" i="5"/>
  <c r="M167" i="5"/>
  <c r="M168" i="5"/>
  <c r="M169" i="5"/>
  <c r="M170" i="5"/>
  <c r="M171" i="5"/>
  <c r="N166" i="5"/>
  <c r="M166" i="5"/>
  <c r="D164" i="5"/>
  <c r="E164" i="5"/>
  <c r="F164" i="5"/>
  <c r="G164" i="5"/>
  <c r="H164" i="5"/>
  <c r="I164" i="5"/>
  <c r="J164" i="5"/>
  <c r="K164" i="5"/>
  <c r="L164" i="5"/>
  <c r="C164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48" i="5"/>
  <c r="N99" i="5"/>
  <c r="N100" i="5"/>
  <c r="M99" i="5"/>
  <c r="M100" i="5"/>
  <c r="N98" i="5"/>
  <c r="M98" i="5"/>
  <c r="D101" i="5"/>
  <c r="E101" i="5"/>
  <c r="F101" i="5"/>
  <c r="G101" i="5"/>
  <c r="H101" i="5"/>
  <c r="I101" i="5"/>
  <c r="J101" i="5"/>
  <c r="K101" i="5"/>
  <c r="L101" i="5"/>
  <c r="C101" i="5"/>
  <c r="D146" i="5"/>
  <c r="E146" i="5"/>
  <c r="F146" i="5"/>
  <c r="G146" i="5"/>
  <c r="H146" i="5"/>
  <c r="I146" i="5"/>
  <c r="J146" i="5"/>
  <c r="K146" i="5"/>
  <c r="L146" i="5"/>
  <c r="C146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03" i="5"/>
  <c r="D88" i="5"/>
  <c r="E88" i="5"/>
  <c r="F88" i="5"/>
  <c r="G88" i="5"/>
  <c r="H88" i="5"/>
  <c r="I88" i="5"/>
  <c r="J88" i="5"/>
  <c r="K88" i="5"/>
  <c r="L88" i="5"/>
  <c r="N85" i="5"/>
  <c r="N86" i="5"/>
  <c r="N87" i="5"/>
  <c r="M85" i="5"/>
  <c r="M86" i="5"/>
  <c r="M87" i="5"/>
  <c r="N84" i="5"/>
  <c r="M84" i="5"/>
  <c r="D82" i="5"/>
  <c r="E82" i="5"/>
  <c r="F82" i="5"/>
  <c r="G82" i="5"/>
  <c r="H82" i="5"/>
  <c r="I82" i="5"/>
  <c r="J82" i="5"/>
  <c r="K82" i="5"/>
  <c r="L82" i="5"/>
  <c r="M77" i="5"/>
  <c r="N77" i="5"/>
  <c r="M78" i="5"/>
  <c r="N78" i="5"/>
  <c r="M79" i="5"/>
  <c r="N79" i="5"/>
  <c r="M80" i="5"/>
  <c r="N80" i="5"/>
  <c r="M81" i="5"/>
  <c r="N81" i="5"/>
  <c r="N76" i="5"/>
  <c r="M76" i="5"/>
  <c r="D74" i="5"/>
  <c r="E74" i="5"/>
  <c r="F74" i="5"/>
  <c r="G74" i="5"/>
  <c r="H74" i="5"/>
  <c r="I74" i="5"/>
  <c r="J74" i="5"/>
  <c r="K74" i="5"/>
  <c r="L74" i="5"/>
  <c r="L56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D11" i="5"/>
  <c r="E11" i="5"/>
  <c r="F11" i="5"/>
  <c r="G11" i="5"/>
  <c r="H11" i="5"/>
  <c r="I11" i="5"/>
  <c r="J11" i="5"/>
  <c r="K11" i="5"/>
  <c r="L11" i="5"/>
  <c r="M9" i="5"/>
  <c r="N9" i="5"/>
  <c r="M10" i="5"/>
  <c r="N10" i="5"/>
  <c r="N8" i="5"/>
  <c r="N11" i="5" s="1"/>
  <c r="M8" i="5"/>
  <c r="M268" i="6" l="1"/>
  <c r="N179" i="6"/>
  <c r="M89" i="6"/>
  <c r="N268" i="6"/>
  <c r="M179" i="6"/>
  <c r="N89" i="6"/>
  <c r="M267" i="5"/>
  <c r="N267" i="5"/>
  <c r="M261" i="5"/>
  <c r="N261" i="5"/>
  <c r="N253" i="5"/>
  <c r="I268" i="5"/>
  <c r="M253" i="5"/>
  <c r="J268" i="5"/>
  <c r="F268" i="5"/>
  <c r="L268" i="5"/>
  <c r="H268" i="5"/>
  <c r="N235" i="5"/>
  <c r="K268" i="5"/>
  <c r="G268" i="5"/>
  <c r="M235" i="5"/>
  <c r="C268" i="5"/>
  <c r="D268" i="5"/>
  <c r="M190" i="5"/>
  <c r="E268" i="5"/>
  <c r="N178" i="5"/>
  <c r="M178" i="5"/>
  <c r="N172" i="5"/>
  <c r="M172" i="5"/>
  <c r="N164" i="5"/>
  <c r="M164" i="5"/>
  <c r="G179" i="5"/>
  <c r="F179" i="5"/>
  <c r="J179" i="5"/>
  <c r="K179" i="5"/>
  <c r="N146" i="5"/>
  <c r="M146" i="5"/>
  <c r="L179" i="5"/>
  <c r="I179" i="5"/>
  <c r="H179" i="5"/>
  <c r="E179" i="5"/>
  <c r="D179" i="5"/>
  <c r="C179" i="5"/>
  <c r="M101" i="5"/>
  <c r="N101" i="5"/>
  <c r="N88" i="5"/>
  <c r="M88" i="5"/>
  <c r="M82" i="5"/>
  <c r="N82" i="5"/>
  <c r="L89" i="5"/>
  <c r="M11" i="5"/>
  <c r="H56" i="5"/>
  <c r="H89" i="5" s="1"/>
  <c r="G56" i="5"/>
  <c r="G89" i="5" s="1"/>
  <c r="C11" i="5"/>
  <c r="C74" i="5"/>
  <c r="N56" i="5"/>
  <c r="M13" i="5"/>
  <c r="M56" i="5" s="1"/>
  <c r="N252" i="5"/>
  <c r="M252" i="5"/>
  <c r="N163" i="5"/>
  <c r="M163" i="5"/>
  <c r="C88" i="5"/>
  <c r="C82" i="5"/>
  <c r="N74" i="5"/>
  <c r="M74" i="5"/>
  <c r="K56" i="5"/>
  <c r="K89" i="5" s="1"/>
  <c r="F56" i="5"/>
  <c r="F89" i="5" s="1"/>
  <c r="E56" i="5"/>
  <c r="E89" i="5" s="1"/>
  <c r="N268" i="5" l="1"/>
  <c r="M268" i="5"/>
  <c r="N179" i="5"/>
  <c r="M179" i="5"/>
  <c r="N89" i="5"/>
  <c r="M89" i="5"/>
  <c r="C89" i="5"/>
  <c r="I56" i="5"/>
  <c r="I89" i="5" s="1"/>
  <c r="J56" i="5"/>
  <c r="J89" i="5" s="1"/>
  <c r="H266" i="4"/>
  <c r="G266" i="4"/>
  <c r="H265" i="4"/>
  <c r="G265" i="4"/>
  <c r="H264" i="4"/>
  <c r="G264" i="4"/>
  <c r="H263" i="4"/>
  <c r="G263" i="4"/>
  <c r="H260" i="4"/>
  <c r="G260" i="4"/>
  <c r="H259" i="4"/>
  <c r="G259" i="4"/>
  <c r="H258" i="4"/>
  <c r="G258" i="4"/>
  <c r="H257" i="4"/>
  <c r="G257" i="4"/>
  <c r="H256" i="4"/>
  <c r="G256" i="4"/>
  <c r="H255" i="4"/>
  <c r="G255" i="4"/>
  <c r="H251" i="4"/>
  <c r="G251" i="4"/>
  <c r="H250" i="4"/>
  <c r="G250" i="4"/>
  <c r="H249" i="4"/>
  <c r="G249" i="4"/>
  <c r="H248" i="4"/>
  <c r="G248" i="4"/>
  <c r="H247" i="4"/>
  <c r="G247" i="4"/>
  <c r="H246" i="4"/>
  <c r="G246" i="4"/>
  <c r="H245" i="4"/>
  <c r="G245" i="4"/>
  <c r="H244" i="4"/>
  <c r="G244" i="4"/>
  <c r="G243" i="4"/>
  <c r="H242" i="4"/>
  <c r="G242" i="4"/>
  <c r="G241" i="4"/>
  <c r="H240" i="4"/>
  <c r="G240" i="4"/>
  <c r="H239" i="4"/>
  <c r="G239" i="4"/>
  <c r="H231" i="4"/>
  <c r="G231" i="4"/>
  <c r="H228" i="4"/>
  <c r="G228" i="4"/>
  <c r="G227" i="4"/>
  <c r="H226" i="4"/>
  <c r="G226" i="4"/>
  <c r="H225" i="4"/>
  <c r="G225" i="4"/>
  <c r="H224" i="4"/>
  <c r="G224" i="4"/>
  <c r="H223" i="4"/>
  <c r="G223" i="4"/>
  <c r="H222" i="4"/>
  <c r="G222" i="4"/>
  <c r="H221" i="4"/>
  <c r="G221" i="4"/>
  <c r="H219" i="4"/>
  <c r="G219" i="4"/>
  <c r="H218" i="4"/>
  <c r="G218" i="4"/>
  <c r="H217" i="4"/>
  <c r="G217" i="4"/>
  <c r="H216" i="4"/>
  <c r="G216" i="4"/>
  <c r="H215" i="4"/>
  <c r="G215" i="4"/>
  <c r="H214" i="4"/>
  <c r="G214" i="4"/>
  <c r="G213" i="4"/>
  <c r="H212" i="4"/>
  <c r="G212" i="4"/>
  <c r="H211" i="4"/>
  <c r="G211" i="4"/>
  <c r="H206" i="4"/>
  <c r="G206" i="4"/>
  <c r="H204" i="4"/>
  <c r="G204" i="4"/>
  <c r="G203" i="4"/>
  <c r="H202" i="4"/>
  <c r="G202" i="4"/>
  <c r="H200" i="4"/>
  <c r="G200" i="4"/>
  <c r="H198" i="4"/>
  <c r="G198" i="4"/>
  <c r="H196" i="4"/>
  <c r="G196" i="4"/>
  <c r="H195" i="4"/>
  <c r="G195" i="4"/>
  <c r="G192" i="4"/>
  <c r="H187" i="4"/>
  <c r="G187" i="4"/>
  <c r="H177" i="4"/>
  <c r="G177" i="4"/>
  <c r="H176" i="4"/>
  <c r="G176" i="4"/>
  <c r="H175" i="4" l="1"/>
  <c r="G175" i="4"/>
  <c r="H174" i="4"/>
  <c r="G174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G152" i="4"/>
  <c r="H151" i="4"/>
  <c r="G151" i="4"/>
  <c r="H150" i="4"/>
  <c r="G150" i="4"/>
  <c r="H142" i="4"/>
  <c r="G142" i="4"/>
  <c r="H139" i="4"/>
  <c r="G139" i="4"/>
  <c r="G138" i="4"/>
  <c r="H137" i="4"/>
  <c r="G137" i="4"/>
  <c r="H136" i="4"/>
  <c r="G136" i="4"/>
  <c r="H135" i="4"/>
  <c r="G135" i="4"/>
  <c r="H134" i="4"/>
  <c r="G134" i="4"/>
  <c r="G132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G124" i="4"/>
  <c r="H123" i="4"/>
  <c r="G123" i="4"/>
  <c r="H122" i="4"/>
  <c r="G122" i="4"/>
  <c r="H117" i="4"/>
  <c r="G117" i="4"/>
  <c r="H115" i="4"/>
  <c r="G115" i="4"/>
  <c r="G114" i="4"/>
  <c r="H113" i="4"/>
  <c r="G113" i="4"/>
  <c r="H111" i="4"/>
  <c r="G111" i="4"/>
  <c r="H109" i="4"/>
  <c r="G109" i="4"/>
  <c r="G108" i="4"/>
  <c r="H107" i="4"/>
  <c r="G107" i="4"/>
  <c r="H106" i="4"/>
  <c r="G106" i="4"/>
  <c r="G103" i="4"/>
  <c r="H98" i="4"/>
  <c r="G98" i="4"/>
  <c r="H87" i="4"/>
  <c r="G87" i="4"/>
  <c r="H86" i="4"/>
  <c r="G86" i="4"/>
  <c r="H85" i="4"/>
  <c r="G85" i="4"/>
  <c r="H84" i="4"/>
  <c r="G84" i="4"/>
  <c r="H81" i="4"/>
  <c r="G81" i="4"/>
  <c r="H80" i="4"/>
  <c r="G80" i="4"/>
  <c r="H79" i="4"/>
  <c r="G79" i="4"/>
  <c r="H78" i="4"/>
  <c r="G78" i="4"/>
  <c r="H77" i="4"/>
  <c r="G77" i="4"/>
  <c r="H76" i="4"/>
  <c r="G76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G64" i="4"/>
  <c r="H63" i="4"/>
  <c r="G63" i="4"/>
  <c r="G62" i="4"/>
  <c r="H61" i="4"/>
  <c r="G61" i="4"/>
  <c r="H60" i="4"/>
  <c r="G60" i="4"/>
  <c r="H52" i="4"/>
  <c r="G52" i="4"/>
  <c r="H49" i="4"/>
  <c r="G49" i="4"/>
  <c r="G48" i="4"/>
  <c r="H47" i="4"/>
  <c r="G47" i="4"/>
  <c r="H46" i="4"/>
  <c r="G46" i="4"/>
  <c r="H45" i="4"/>
  <c r="G45" i="4"/>
  <c r="H44" i="4"/>
  <c r="G44" i="4"/>
  <c r="G42" i="4"/>
  <c r="H40" i="4"/>
  <c r="G40" i="4"/>
  <c r="H39" i="4"/>
  <c r="G39" i="4"/>
  <c r="H38" i="4"/>
  <c r="G38" i="4"/>
  <c r="H37" i="4"/>
  <c r="G37" i="4"/>
  <c r="H36" i="4"/>
  <c r="G36" i="4"/>
  <c r="H35" i="4"/>
  <c r="G35" i="4"/>
  <c r="G34" i="4"/>
  <c r="H33" i="4"/>
  <c r="G33" i="4"/>
  <c r="H32" i="4"/>
  <c r="G32" i="4"/>
  <c r="H27" i="4"/>
  <c r="G27" i="4"/>
  <c r="H25" i="4"/>
  <c r="G25" i="4"/>
  <c r="G24" i="4"/>
  <c r="H21" i="4"/>
  <c r="G21" i="4"/>
  <c r="H23" i="4"/>
  <c r="G23" i="4"/>
  <c r="H19" i="4"/>
  <c r="G19" i="4"/>
  <c r="G18" i="4"/>
  <c r="H17" i="4"/>
  <c r="G17" i="4"/>
  <c r="H8" i="4"/>
  <c r="G8" i="4"/>
  <c r="L279" i="3" l="1"/>
  <c r="K279" i="3"/>
  <c r="D275" i="3"/>
  <c r="E275" i="3"/>
  <c r="F275" i="3"/>
  <c r="G275" i="3"/>
  <c r="H275" i="3"/>
  <c r="I275" i="3"/>
  <c r="J275" i="3"/>
  <c r="C275" i="3"/>
  <c r="K268" i="3"/>
  <c r="L267" i="3"/>
  <c r="L268" i="3"/>
  <c r="K267" i="3"/>
  <c r="D265" i="3"/>
  <c r="E265" i="3"/>
  <c r="F265" i="3"/>
  <c r="G265" i="3"/>
  <c r="H265" i="3"/>
  <c r="I265" i="3"/>
  <c r="J265" i="3"/>
  <c r="C265" i="3"/>
  <c r="L264" i="3"/>
  <c r="K264" i="3"/>
  <c r="L263" i="3"/>
  <c r="K263" i="3"/>
  <c r="C245" i="3"/>
  <c r="J245" i="3"/>
  <c r="L244" i="3"/>
  <c r="I245" i="3"/>
  <c r="K244" i="3"/>
  <c r="H245" i="3"/>
  <c r="G245" i="3"/>
  <c r="F245" i="3"/>
  <c r="E245" i="3"/>
  <c r="D245" i="3"/>
  <c r="L206" i="3" l="1"/>
  <c r="K206" i="3"/>
  <c r="L144" i="3"/>
  <c r="K144" i="3"/>
  <c r="L183" i="3"/>
  <c r="K183" i="3"/>
  <c r="J171" i="3"/>
  <c r="L170" i="3"/>
  <c r="I171" i="3"/>
  <c r="K170" i="3"/>
  <c r="H171" i="3"/>
  <c r="G171" i="3"/>
  <c r="F171" i="3"/>
  <c r="E171" i="3"/>
  <c r="D171" i="3"/>
  <c r="C171" i="3"/>
  <c r="D152" i="3" l="1"/>
  <c r="E152" i="3"/>
  <c r="F152" i="3"/>
  <c r="G152" i="3"/>
  <c r="H152" i="3"/>
  <c r="I152" i="3"/>
  <c r="J152" i="3"/>
  <c r="C152" i="3"/>
  <c r="L151" i="3"/>
  <c r="K151" i="3"/>
  <c r="L89" i="3" l="1"/>
  <c r="K89" i="3"/>
  <c r="L57" i="3"/>
  <c r="K57" i="3"/>
  <c r="C58" i="3"/>
  <c r="D58" i="3"/>
  <c r="E58" i="3"/>
  <c r="F58" i="3"/>
  <c r="G58" i="3"/>
  <c r="H58" i="3"/>
  <c r="I58" i="3"/>
  <c r="J58" i="3"/>
  <c r="J77" i="3"/>
  <c r="L76" i="3"/>
  <c r="I77" i="3"/>
  <c r="K76" i="3"/>
  <c r="H77" i="3"/>
  <c r="G77" i="3"/>
  <c r="F77" i="3"/>
  <c r="E77" i="3"/>
  <c r="D77" i="3"/>
  <c r="C77" i="3"/>
  <c r="L50" i="3" l="1"/>
  <c r="K50" i="3"/>
  <c r="L56" i="3" l="1"/>
  <c r="K56" i="3"/>
  <c r="L267" i="2" l="1"/>
  <c r="K267" i="2"/>
  <c r="K230" i="2"/>
  <c r="L230" i="2"/>
  <c r="L231" i="2"/>
  <c r="L232" i="2"/>
  <c r="L176" i="2"/>
  <c r="L177" i="2"/>
  <c r="L178" i="2"/>
  <c r="K176" i="2"/>
  <c r="K177" i="2"/>
  <c r="K178" i="2"/>
  <c r="K152" i="2"/>
  <c r="K73" i="1" l="1"/>
  <c r="J267" i="4" l="1"/>
  <c r="I267" i="4"/>
  <c r="H267" i="4"/>
  <c r="G267" i="4"/>
  <c r="F267" i="4"/>
  <c r="E267" i="4"/>
  <c r="D267" i="4"/>
  <c r="C267" i="4"/>
  <c r="L266" i="4"/>
  <c r="K266" i="4"/>
  <c r="L265" i="4"/>
  <c r="K265" i="4"/>
  <c r="L264" i="4"/>
  <c r="K264" i="4"/>
  <c r="L263" i="4"/>
  <c r="K263" i="4"/>
  <c r="J261" i="4"/>
  <c r="I261" i="4"/>
  <c r="H261" i="4"/>
  <c r="G261" i="4"/>
  <c r="F261" i="4"/>
  <c r="E261" i="4"/>
  <c r="D261" i="4"/>
  <c r="C261" i="4"/>
  <c r="L260" i="4"/>
  <c r="K260" i="4"/>
  <c r="L259" i="4"/>
  <c r="K259" i="4"/>
  <c r="L258" i="4"/>
  <c r="K258" i="4"/>
  <c r="L257" i="4"/>
  <c r="K257" i="4"/>
  <c r="L256" i="4"/>
  <c r="K256" i="4"/>
  <c r="L255" i="4"/>
  <c r="K255" i="4"/>
  <c r="J253" i="4"/>
  <c r="I253" i="4"/>
  <c r="H253" i="4"/>
  <c r="G253" i="4"/>
  <c r="F253" i="4"/>
  <c r="E253" i="4"/>
  <c r="D253" i="4"/>
  <c r="C253" i="4"/>
  <c r="L252" i="4"/>
  <c r="K252" i="4"/>
  <c r="L251" i="4"/>
  <c r="K251" i="4"/>
  <c r="L250" i="4"/>
  <c r="K250" i="4"/>
  <c r="L249" i="4"/>
  <c r="K249" i="4"/>
  <c r="L248" i="4"/>
  <c r="K248" i="4"/>
  <c r="L247" i="4"/>
  <c r="K247" i="4"/>
  <c r="L246" i="4"/>
  <c r="K246" i="4"/>
  <c r="L245" i="4"/>
  <c r="K245" i="4"/>
  <c r="L244" i="4"/>
  <c r="K244" i="4"/>
  <c r="L243" i="4"/>
  <c r="K243" i="4"/>
  <c r="L242" i="4"/>
  <c r="K242" i="4"/>
  <c r="L241" i="4"/>
  <c r="K241" i="4"/>
  <c r="L240" i="4"/>
  <c r="K240" i="4"/>
  <c r="L239" i="4"/>
  <c r="K239" i="4"/>
  <c r="L238" i="4"/>
  <c r="K238" i="4"/>
  <c r="L237" i="4"/>
  <c r="K237" i="4"/>
  <c r="J235" i="4"/>
  <c r="I235" i="4"/>
  <c r="H235" i="4"/>
  <c r="G235" i="4"/>
  <c r="F235" i="4"/>
  <c r="E235" i="4"/>
  <c r="D235" i="4"/>
  <c r="C235" i="4"/>
  <c r="L234" i="4"/>
  <c r="K234" i="4"/>
  <c r="L233" i="4"/>
  <c r="K233" i="4"/>
  <c r="L232" i="4"/>
  <c r="K232" i="4"/>
  <c r="L231" i="4"/>
  <c r="K231" i="4"/>
  <c r="L230" i="4"/>
  <c r="K230" i="4"/>
  <c r="L229" i="4"/>
  <c r="K229" i="4"/>
  <c r="L228" i="4"/>
  <c r="K228" i="4"/>
  <c r="L227" i="4"/>
  <c r="K227" i="4"/>
  <c r="L226" i="4"/>
  <c r="K226" i="4"/>
  <c r="L225" i="4"/>
  <c r="K225" i="4"/>
  <c r="L224" i="4"/>
  <c r="K224" i="4"/>
  <c r="L223" i="4"/>
  <c r="K223" i="4"/>
  <c r="L222" i="4"/>
  <c r="K222" i="4"/>
  <c r="L221" i="4"/>
  <c r="K221" i="4"/>
  <c r="L220" i="4"/>
  <c r="K220" i="4"/>
  <c r="L219" i="4"/>
  <c r="K219" i="4"/>
  <c r="L218" i="4"/>
  <c r="K218" i="4"/>
  <c r="L217" i="4"/>
  <c r="K217" i="4"/>
  <c r="L216" i="4"/>
  <c r="K216" i="4"/>
  <c r="L215" i="4"/>
  <c r="K215" i="4"/>
  <c r="L214" i="4"/>
  <c r="K214" i="4"/>
  <c r="L213" i="4"/>
  <c r="K213" i="4"/>
  <c r="L212" i="4"/>
  <c r="K212" i="4"/>
  <c r="L211" i="4"/>
  <c r="K211" i="4"/>
  <c r="L210" i="4"/>
  <c r="K210" i="4"/>
  <c r="L209" i="4"/>
  <c r="K209" i="4"/>
  <c r="L208" i="4"/>
  <c r="K208" i="4"/>
  <c r="L207" i="4"/>
  <c r="K207" i="4"/>
  <c r="L206" i="4"/>
  <c r="K206" i="4"/>
  <c r="L205" i="4"/>
  <c r="K205" i="4"/>
  <c r="L204" i="4"/>
  <c r="K204" i="4"/>
  <c r="L203" i="4"/>
  <c r="K203" i="4"/>
  <c r="L202" i="4"/>
  <c r="K202" i="4"/>
  <c r="L201" i="4"/>
  <c r="K201" i="4"/>
  <c r="L200" i="4"/>
  <c r="K200" i="4"/>
  <c r="L199" i="4"/>
  <c r="K199" i="4"/>
  <c r="L198" i="4"/>
  <c r="K198" i="4"/>
  <c r="L197" i="4"/>
  <c r="K197" i="4"/>
  <c r="L196" i="4"/>
  <c r="K196" i="4"/>
  <c r="L195" i="4"/>
  <c r="K195" i="4"/>
  <c r="L194" i="4"/>
  <c r="K194" i="4"/>
  <c r="L193" i="4"/>
  <c r="K193" i="4"/>
  <c r="L192" i="4"/>
  <c r="K192" i="4"/>
  <c r="J190" i="4"/>
  <c r="I190" i="4"/>
  <c r="H190" i="4"/>
  <c r="G190" i="4"/>
  <c r="F190" i="4"/>
  <c r="E190" i="4"/>
  <c r="D190" i="4"/>
  <c r="C190" i="4"/>
  <c r="L189" i="4"/>
  <c r="K189" i="4"/>
  <c r="L188" i="4"/>
  <c r="K188" i="4"/>
  <c r="L187" i="4"/>
  <c r="K187" i="4"/>
  <c r="J178" i="4"/>
  <c r="I178" i="4"/>
  <c r="H178" i="4"/>
  <c r="G178" i="4"/>
  <c r="F178" i="4"/>
  <c r="E178" i="4"/>
  <c r="D178" i="4"/>
  <c r="C178" i="4"/>
  <c r="L177" i="4"/>
  <c r="K177" i="4"/>
  <c r="L176" i="4"/>
  <c r="K176" i="4"/>
  <c r="L175" i="4"/>
  <c r="K175" i="4"/>
  <c r="L174" i="4"/>
  <c r="K174" i="4"/>
  <c r="J172" i="4"/>
  <c r="I172" i="4"/>
  <c r="H172" i="4"/>
  <c r="G172" i="4"/>
  <c r="F172" i="4"/>
  <c r="E172" i="4"/>
  <c r="D172" i="4"/>
  <c r="C172" i="4"/>
  <c r="L171" i="4"/>
  <c r="K171" i="4"/>
  <c r="L170" i="4"/>
  <c r="K170" i="4"/>
  <c r="L169" i="4"/>
  <c r="K169" i="4"/>
  <c r="L168" i="4"/>
  <c r="K168" i="4"/>
  <c r="L167" i="4"/>
  <c r="K167" i="4"/>
  <c r="L166" i="4"/>
  <c r="K166" i="4"/>
  <c r="J164" i="4"/>
  <c r="I164" i="4"/>
  <c r="H164" i="4"/>
  <c r="G164" i="4"/>
  <c r="F164" i="4"/>
  <c r="E164" i="4"/>
  <c r="D164" i="4"/>
  <c r="C164" i="4"/>
  <c r="L163" i="4"/>
  <c r="K163" i="4"/>
  <c r="L162" i="4"/>
  <c r="K162" i="4"/>
  <c r="L161" i="4"/>
  <c r="K161" i="4"/>
  <c r="L160" i="4"/>
  <c r="K160" i="4"/>
  <c r="L159" i="4"/>
  <c r="K159" i="4"/>
  <c r="L158" i="4"/>
  <c r="K158" i="4"/>
  <c r="L157" i="4"/>
  <c r="K157" i="4"/>
  <c r="L156" i="4"/>
  <c r="K156" i="4"/>
  <c r="L155" i="4"/>
  <c r="K155" i="4"/>
  <c r="L154" i="4"/>
  <c r="K154" i="4"/>
  <c r="L153" i="4"/>
  <c r="K153" i="4"/>
  <c r="L152" i="4"/>
  <c r="K152" i="4"/>
  <c r="L151" i="4"/>
  <c r="K151" i="4"/>
  <c r="L150" i="4"/>
  <c r="K150" i="4"/>
  <c r="L149" i="4"/>
  <c r="K149" i="4"/>
  <c r="L148" i="4"/>
  <c r="K148" i="4"/>
  <c r="J146" i="4"/>
  <c r="I146" i="4"/>
  <c r="H146" i="4"/>
  <c r="G146" i="4"/>
  <c r="F146" i="4"/>
  <c r="E146" i="4"/>
  <c r="D146" i="4"/>
  <c r="C146" i="4"/>
  <c r="L145" i="4"/>
  <c r="K145" i="4"/>
  <c r="L144" i="4"/>
  <c r="K144" i="4"/>
  <c r="L143" i="4"/>
  <c r="K143" i="4"/>
  <c r="L142" i="4"/>
  <c r="K142" i="4"/>
  <c r="L141" i="4"/>
  <c r="K141" i="4"/>
  <c r="L140" i="4"/>
  <c r="K140" i="4"/>
  <c r="L139" i="4"/>
  <c r="K139" i="4"/>
  <c r="L138" i="4"/>
  <c r="K138" i="4"/>
  <c r="L137" i="4"/>
  <c r="K137" i="4"/>
  <c r="L136" i="4"/>
  <c r="K136" i="4"/>
  <c r="L135" i="4"/>
  <c r="K135" i="4"/>
  <c r="L134" i="4"/>
  <c r="K134" i="4"/>
  <c r="L133" i="4"/>
  <c r="K133" i="4"/>
  <c r="L132" i="4"/>
  <c r="K132" i="4"/>
  <c r="L131" i="4"/>
  <c r="K131" i="4"/>
  <c r="L130" i="4"/>
  <c r="K130" i="4"/>
  <c r="L129" i="4"/>
  <c r="K129" i="4"/>
  <c r="L128" i="4"/>
  <c r="K128" i="4"/>
  <c r="L127" i="4"/>
  <c r="K127" i="4"/>
  <c r="L126" i="4"/>
  <c r="K126" i="4"/>
  <c r="L125" i="4"/>
  <c r="K125" i="4"/>
  <c r="L124" i="4"/>
  <c r="K124" i="4"/>
  <c r="L123" i="4"/>
  <c r="K123" i="4"/>
  <c r="L122" i="4"/>
  <c r="K122" i="4"/>
  <c r="L121" i="4"/>
  <c r="K121" i="4"/>
  <c r="L120" i="4"/>
  <c r="K120" i="4"/>
  <c r="L119" i="4"/>
  <c r="K119" i="4"/>
  <c r="L118" i="4"/>
  <c r="K118" i="4"/>
  <c r="L117" i="4"/>
  <c r="K117" i="4"/>
  <c r="L116" i="4"/>
  <c r="K116" i="4"/>
  <c r="L115" i="4"/>
  <c r="K115" i="4"/>
  <c r="L114" i="4"/>
  <c r="K114" i="4"/>
  <c r="L113" i="4"/>
  <c r="K113" i="4"/>
  <c r="L112" i="4"/>
  <c r="K112" i="4"/>
  <c r="L111" i="4"/>
  <c r="K111" i="4"/>
  <c r="L110" i="4"/>
  <c r="K110" i="4"/>
  <c r="L109" i="4"/>
  <c r="K109" i="4"/>
  <c r="L108" i="4"/>
  <c r="K108" i="4"/>
  <c r="L107" i="4"/>
  <c r="K107" i="4"/>
  <c r="L106" i="4"/>
  <c r="K106" i="4"/>
  <c r="L105" i="4"/>
  <c r="K105" i="4"/>
  <c r="L104" i="4"/>
  <c r="K104" i="4"/>
  <c r="L103" i="4"/>
  <c r="K103" i="4"/>
  <c r="J101" i="4"/>
  <c r="I101" i="4"/>
  <c r="H101" i="4"/>
  <c r="G101" i="4"/>
  <c r="F101" i="4"/>
  <c r="E101" i="4"/>
  <c r="D101" i="4"/>
  <c r="C101" i="4"/>
  <c r="L100" i="4"/>
  <c r="K100" i="4"/>
  <c r="L99" i="4"/>
  <c r="K99" i="4"/>
  <c r="L98" i="4"/>
  <c r="K98" i="4"/>
  <c r="I88" i="4"/>
  <c r="H88" i="4"/>
  <c r="G88" i="4"/>
  <c r="F88" i="4"/>
  <c r="E88" i="4"/>
  <c r="D88" i="4"/>
  <c r="C88" i="4"/>
  <c r="L87" i="4"/>
  <c r="K87" i="4"/>
  <c r="L86" i="4"/>
  <c r="K86" i="4"/>
  <c r="L85" i="4"/>
  <c r="K85" i="4"/>
  <c r="L84" i="4"/>
  <c r="K84" i="4"/>
  <c r="J82" i="4"/>
  <c r="I82" i="4"/>
  <c r="H82" i="4"/>
  <c r="G82" i="4"/>
  <c r="F82" i="4"/>
  <c r="E82" i="4"/>
  <c r="D82" i="4"/>
  <c r="C82" i="4"/>
  <c r="L81" i="4"/>
  <c r="K81" i="4"/>
  <c r="L80" i="4"/>
  <c r="K80" i="4"/>
  <c r="L79" i="4"/>
  <c r="K79" i="4"/>
  <c r="L78" i="4"/>
  <c r="K78" i="4"/>
  <c r="L77" i="4"/>
  <c r="K77" i="4"/>
  <c r="L76" i="4"/>
  <c r="K76" i="4"/>
  <c r="J74" i="4"/>
  <c r="I74" i="4"/>
  <c r="H74" i="4"/>
  <c r="G74" i="4"/>
  <c r="F74" i="4"/>
  <c r="E74" i="4"/>
  <c r="D74" i="4"/>
  <c r="C74" i="4"/>
  <c r="L73" i="4"/>
  <c r="K73" i="4"/>
  <c r="L72" i="4"/>
  <c r="K72" i="4"/>
  <c r="L71" i="4"/>
  <c r="K71" i="4"/>
  <c r="L70" i="4"/>
  <c r="K70" i="4"/>
  <c r="L69" i="4"/>
  <c r="K69" i="4"/>
  <c r="L68" i="4"/>
  <c r="K68" i="4"/>
  <c r="L67" i="4"/>
  <c r="K67" i="4"/>
  <c r="L66" i="4"/>
  <c r="K66" i="4"/>
  <c r="L65" i="4"/>
  <c r="K65" i="4"/>
  <c r="L64" i="4"/>
  <c r="K64" i="4"/>
  <c r="L63" i="4"/>
  <c r="K63" i="4"/>
  <c r="L62" i="4"/>
  <c r="K62" i="4"/>
  <c r="L61" i="4"/>
  <c r="K61" i="4"/>
  <c r="L60" i="4"/>
  <c r="K60" i="4"/>
  <c r="L59" i="4"/>
  <c r="K59" i="4"/>
  <c r="L58" i="4"/>
  <c r="K58" i="4"/>
  <c r="J56" i="4"/>
  <c r="I56" i="4"/>
  <c r="H56" i="4"/>
  <c r="G56" i="4"/>
  <c r="F56" i="4"/>
  <c r="E56" i="4"/>
  <c r="D56" i="4"/>
  <c r="C56" i="4"/>
  <c r="L55" i="4"/>
  <c r="K55" i="4"/>
  <c r="L54" i="4"/>
  <c r="K54" i="4"/>
  <c r="L53" i="4"/>
  <c r="K53" i="4"/>
  <c r="L52" i="4"/>
  <c r="K52" i="4"/>
  <c r="L51" i="4"/>
  <c r="K51" i="4"/>
  <c r="L50" i="4"/>
  <c r="K50" i="4"/>
  <c r="L49" i="4"/>
  <c r="K49" i="4"/>
  <c r="L48" i="4"/>
  <c r="K48" i="4"/>
  <c r="L47" i="4"/>
  <c r="K47" i="4"/>
  <c r="L46" i="4"/>
  <c r="K46" i="4"/>
  <c r="L45" i="4"/>
  <c r="K45" i="4"/>
  <c r="L44" i="4"/>
  <c r="K44" i="4"/>
  <c r="L43" i="4"/>
  <c r="K43" i="4"/>
  <c r="L42" i="4"/>
  <c r="K42" i="4"/>
  <c r="L41" i="4"/>
  <c r="K41" i="4"/>
  <c r="L40" i="4"/>
  <c r="K40" i="4"/>
  <c r="L39" i="4"/>
  <c r="K39" i="4"/>
  <c r="L38" i="4"/>
  <c r="K38" i="4"/>
  <c r="L37" i="4"/>
  <c r="K37" i="4"/>
  <c r="L36" i="4"/>
  <c r="K36" i="4"/>
  <c r="L35" i="4"/>
  <c r="K35" i="4"/>
  <c r="L34" i="4"/>
  <c r="K34" i="4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J11" i="4"/>
  <c r="I11" i="4"/>
  <c r="H11" i="4"/>
  <c r="G11" i="4"/>
  <c r="F11" i="4"/>
  <c r="E11" i="4"/>
  <c r="D11" i="4"/>
  <c r="C11" i="4"/>
  <c r="L10" i="4"/>
  <c r="K10" i="4"/>
  <c r="L9" i="4"/>
  <c r="K9" i="4"/>
  <c r="L8" i="4"/>
  <c r="K8" i="4"/>
  <c r="J282" i="3"/>
  <c r="I282" i="3"/>
  <c r="H282" i="3"/>
  <c r="G282" i="3"/>
  <c r="F282" i="3"/>
  <c r="E282" i="3"/>
  <c r="D282" i="3"/>
  <c r="C282" i="3"/>
  <c r="L281" i="3"/>
  <c r="K281" i="3"/>
  <c r="L280" i="3"/>
  <c r="K280" i="3"/>
  <c r="L278" i="3"/>
  <c r="K278" i="3"/>
  <c r="L277" i="3"/>
  <c r="K277" i="3"/>
  <c r="L274" i="3"/>
  <c r="K274" i="3"/>
  <c r="L273" i="3"/>
  <c r="K273" i="3"/>
  <c r="L272" i="3"/>
  <c r="K272" i="3"/>
  <c r="L271" i="3"/>
  <c r="K271" i="3"/>
  <c r="L270" i="3"/>
  <c r="K270" i="3"/>
  <c r="L269" i="3"/>
  <c r="L275" i="3" s="1"/>
  <c r="K269" i="3"/>
  <c r="L262" i="3"/>
  <c r="K262" i="3"/>
  <c r="L261" i="3"/>
  <c r="K261" i="3"/>
  <c r="L260" i="3"/>
  <c r="K260" i="3"/>
  <c r="L259" i="3"/>
  <c r="K259" i="3"/>
  <c r="L258" i="3"/>
  <c r="K258" i="3"/>
  <c r="L257" i="3"/>
  <c r="K257" i="3"/>
  <c r="L256" i="3"/>
  <c r="K256" i="3"/>
  <c r="L255" i="3"/>
  <c r="K255" i="3"/>
  <c r="L254" i="3"/>
  <c r="K254" i="3"/>
  <c r="L253" i="3"/>
  <c r="K253" i="3"/>
  <c r="L252" i="3"/>
  <c r="K252" i="3"/>
  <c r="L251" i="3"/>
  <c r="K251" i="3"/>
  <c r="L250" i="3"/>
  <c r="K250" i="3"/>
  <c r="L249" i="3"/>
  <c r="K249" i="3"/>
  <c r="L248" i="3"/>
  <c r="K248" i="3"/>
  <c r="L247" i="3"/>
  <c r="K247" i="3"/>
  <c r="L243" i="3"/>
  <c r="K243" i="3"/>
  <c r="L242" i="3"/>
  <c r="K242" i="3"/>
  <c r="L241" i="3"/>
  <c r="K241" i="3"/>
  <c r="L240" i="3"/>
  <c r="K240" i="3"/>
  <c r="L239" i="3"/>
  <c r="K239" i="3"/>
  <c r="L238" i="3"/>
  <c r="K238" i="3"/>
  <c r="L237" i="3"/>
  <c r="K237" i="3"/>
  <c r="L236" i="3"/>
  <c r="K236" i="3"/>
  <c r="L235" i="3"/>
  <c r="K235" i="3"/>
  <c r="L234" i="3"/>
  <c r="K234" i="3"/>
  <c r="L233" i="3"/>
  <c r="K233" i="3"/>
  <c r="L232" i="3"/>
  <c r="K232" i="3"/>
  <c r="L231" i="3"/>
  <c r="K231" i="3"/>
  <c r="L230" i="3"/>
  <c r="K230" i="3"/>
  <c r="L229" i="3"/>
  <c r="K229" i="3"/>
  <c r="L228" i="3"/>
  <c r="K228" i="3"/>
  <c r="L227" i="3"/>
  <c r="K227" i="3"/>
  <c r="L226" i="3"/>
  <c r="K226" i="3"/>
  <c r="L225" i="3"/>
  <c r="K225" i="3"/>
  <c r="L224" i="3"/>
  <c r="K224" i="3"/>
  <c r="L223" i="3"/>
  <c r="K223" i="3"/>
  <c r="L222" i="3"/>
  <c r="K222" i="3"/>
  <c r="L221" i="3"/>
  <c r="K221" i="3"/>
  <c r="L220" i="3"/>
  <c r="K220" i="3"/>
  <c r="L219" i="3"/>
  <c r="K219" i="3"/>
  <c r="L218" i="3"/>
  <c r="K218" i="3"/>
  <c r="L217" i="3"/>
  <c r="K217" i="3"/>
  <c r="L216" i="3"/>
  <c r="K216" i="3"/>
  <c r="L215" i="3"/>
  <c r="K215" i="3"/>
  <c r="L214" i="3"/>
  <c r="K214" i="3"/>
  <c r="L213" i="3"/>
  <c r="K213" i="3"/>
  <c r="L212" i="3"/>
  <c r="K212" i="3"/>
  <c r="L211" i="3"/>
  <c r="K211" i="3"/>
  <c r="L210" i="3"/>
  <c r="K210" i="3"/>
  <c r="L209" i="3"/>
  <c r="K209" i="3"/>
  <c r="L208" i="3"/>
  <c r="K208" i="3"/>
  <c r="L207" i="3"/>
  <c r="K207" i="3"/>
  <c r="L205" i="3"/>
  <c r="K205" i="3"/>
  <c r="L204" i="3"/>
  <c r="K204" i="3"/>
  <c r="L203" i="3"/>
  <c r="K203" i="3"/>
  <c r="L202" i="3"/>
  <c r="K202" i="3"/>
  <c r="L201" i="3"/>
  <c r="K201" i="3"/>
  <c r="L200" i="3"/>
  <c r="K200" i="3"/>
  <c r="J198" i="3"/>
  <c r="I198" i="3"/>
  <c r="H198" i="3"/>
  <c r="G198" i="3"/>
  <c r="F198" i="3"/>
  <c r="E198" i="3"/>
  <c r="D198" i="3"/>
  <c r="C198" i="3"/>
  <c r="L197" i="3"/>
  <c r="K197" i="3"/>
  <c r="L196" i="3"/>
  <c r="K196" i="3"/>
  <c r="L195" i="3"/>
  <c r="K195" i="3"/>
  <c r="J186" i="3"/>
  <c r="I186" i="3"/>
  <c r="H186" i="3"/>
  <c r="G186" i="3"/>
  <c r="F186" i="3"/>
  <c r="E186" i="3"/>
  <c r="D186" i="3"/>
  <c r="C186" i="3"/>
  <c r="L185" i="3"/>
  <c r="K185" i="3"/>
  <c r="L184" i="3"/>
  <c r="K184" i="3"/>
  <c r="L182" i="3"/>
  <c r="K182" i="3"/>
  <c r="L181" i="3"/>
  <c r="K181" i="3"/>
  <c r="J179" i="3"/>
  <c r="I179" i="3"/>
  <c r="H179" i="3"/>
  <c r="G179" i="3"/>
  <c r="F179" i="3"/>
  <c r="E179" i="3"/>
  <c r="D179" i="3"/>
  <c r="C179" i="3"/>
  <c r="L178" i="3"/>
  <c r="K178" i="3"/>
  <c r="L177" i="3"/>
  <c r="K177" i="3"/>
  <c r="L176" i="3"/>
  <c r="K176" i="3"/>
  <c r="L175" i="3"/>
  <c r="K175" i="3"/>
  <c r="L174" i="3"/>
  <c r="K174" i="3"/>
  <c r="L173" i="3"/>
  <c r="K173" i="3"/>
  <c r="L169" i="3"/>
  <c r="K169" i="3"/>
  <c r="L168" i="3"/>
  <c r="K168" i="3"/>
  <c r="L167" i="3"/>
  <c r="K167" i="3"/>
  <c r="L166" i="3"/>
  <c r="K166" i="3"/>
  <c r="L165" i="3"/>
  <c r="K165" i="3"/>
  <c r="L164" i="3"/>
  <c r="K164" i="3"/>
  <c r="L163" i="3"/>
  <c r="K163" i="3"/>
  <c r="L162" i="3"/>
  <c r="K162" i="3"/>
  <c r="L161" i="3"/>
  <c r="K161" i="3"/>
  <c r="L160" i="3"/>
  <c r="K160" i="3"/>
  <c r="L159" i="3"/>
  <c r="K159" i="3"/>
  <c r="L158" i="3"/>
  <c r="K158" i="3"/>
  <c r="L157" i="3"/>
  <c r="K157" i="3"/>
  <c r="L156" i="3"/>
  <c r="K156" i="3"/>
  <c r="L155" i="3"/>
  <c r="K155" i="3"/>
  <c r="L154" i="3"/>
  <c r="L171" i="3" s="1"/>
  <c r="K154" i="3"/>
  <c r="L150" i="3"/>
  <c r="K150" i="3"/>
  <c r="L149" i="3"/>
  <c r="K149" i="3"/>
  <c r="L148" i="3"/>
  <c r="K148" i="3"/>
  <c r="L147" i="3"/>
  <c r="K147" i="3"/>
  <c r="L146" i="3"/>
  <c r="K146" i="3"/>
  <c r="L145" i="3"/>
  <c r="K145" i="3"/>
  <c r="L143" i="3"/>
  <c r="K143" i="3"/>
  <c r="L142" i="3"/>
  <c r="K142" i="3"/>
  <c r="L141" i="3"/>
  <c r="K141" i="3"/>
  <c r="L140" i="3"/>
  <c r="K140" i="3"/>
  <c r="L139" i="3"/>
  <c r="K139" i="3"/>
  <c r="L138" i="3"/>
  <c r="K138" i="3"/>
  <c r="L137" i="3"/>
  <c r="K137" i="3"/>
  <c r="L136" i="3"/>
  <c r="K136" i="3"/>
  <c r="L135" i="3"/>
  <c r="K135" i="3"/>
  <c r="L134" i="3"/>
  <c r="K134" i="3"/>
  <c r="L133" i="3"/>
  <c r="K133" i="3"/>
  <c r="L132" i="3"/>
  <c r="K132" i="3"/>
  <c r="L131" i="3"/>
  <c r="K131" i="3"/>
  <c r="L130" i="3"/>
  <c r="K130" i="3"/>
  <c r="L129" i="3"/>
  <c r="K129" i="3"/>
  <c r="L128" i="3"/>
  <c r="K128" i="3"/>
  <c r="L127" i="3"/>
  <c r="K127" i="3"/>
  <c r="L126" i="3"/>
  <c r="K126" i="3"/>
  <c r="L125" i="3"/>
  <c r="K125" i="3"/>
  <c r="L124" i="3"/>
  <c r="K124" i="3"/>
  <c r="L123" i="3"/>
  <c r="K123" i="3"/>
  <c r="L122" i="3"/>
  <c r="K122" i="3"/>
  <c r="L121" i="3"/>
  <c r="K121" i="3"/>
  <c r="L120" i="3"/>
  <c r="K120" i="3"/>
  <c r="L119" i="3"/>
  <c r="K119" i="3"/>
  <c r="L118" i="3"/>
  <c r="K118" i="3"/>
  <c r="L117" i="3"/>
  <c r="K117" i="3"/>
  <c r="L116" i="3"/>
  <c r="K116" i="3"/>
  <c r="L115" i="3"/>
  <c r="K115" i="3"/>
  <c r="L114" i="3"/>
  <c r="K114" i="3"/>
  <c r="L113" i="3"/>
  <c r="K113" i="3"/>
  <c r="L112" i="3"/>
  <c r="K112" i="3"/>
  <c r="L111" i="3"/>
  <c r="K111" i="3"/>
  <c r="L110" i="3"/>
  <c r="K110" i="3"/>
  <c r="L109" i="3"/>
  <c r="K109" i="3"/>
  <c r="L108" i="3"/>
  <c r="K108" i="3"/>
  <c r="L107" i="3"/>
  <c r="K107" i="3"/>
  <c r="J105" i="3"/>
  <c r="I105" i="3"/>
  <c r="H105" i="3"/>
  <c r="G105" i="3"/>
  <c r="F105" i="3"/>
  <c r="E105" i="3"/>
  <c r="D105" i="3"/>
  <c r="C105" i="3"/>
  <c r="L104" i="3"/>
  <c r="K104" i="3"/>
  <c r="L103" i="3"/>
  <c r="K103" i="3"/>
  <c r="L102" i="3"/>
  <c r="K102" i="3"/>
  <c r="J92" i="3"/>
  <c r="I92" i="3"/>
  <c r="H92" i="3"/>
  <c r="G92" i="3"/>
  <c r="F92" i="3"/>
  <c r="E92" i="3"/>
  <c r="D92" i="3"/>
  <c r="C92" i="3"/>
  <c r="L91" i="3"/>
  <c r="K91" i="3"/>
  <c r="L90" i="3"/>
  <c r="K90" i="3"/>
  <c r="L88" i="3"/>
  <c r="K88" i="3"/>
  <c r="L87" i="3"/>
  <c r="K87" i="3"/>
  <c r="J85" i="3"/>
  <c r="I85" i="3"/>
  <c r="H85" i="3"/>
  <c r="G85" i="3"/>
  <c r="F85" i="3"/>
  <c r="E85" i="3"/>
  <c r="D85" i="3"/>
  <c r="C85" i="3"/>
  <c r="L84" i="3"/>
  <c r="K84" i="3"/>
  <c r="L83" i="3"/>
  <c r="K83" i="3"/>
  <c r="L82" i="3"/>
  <c r="K82" i="3"/>
  <c r="L81" i="3"/>
  <c r="K81" i="3"/>
  <c r="L80" i="3"/>
  <c r="K80" i="3"/>
  <c r="L79" i="3"/>
  <c r="K79" i="3"/>
  <c r="L75" i="3"/>
  <c r="K75" i="3"/>
  <c r="L74" i="3"/>
  <c r="K74" i="3"/>
  <c r="L73" i="3"/>
  <c r="K73" i="3"/>
  <c r="L72" i="3"/>
  <c r="K72" i="3"/>
  <c r="L71" i="3"/>
  <c r="K71" i="3"/>
  <c r="L70" i="3"/>
  <c r="K70" i="3"/>
  <c r="L69" i="3"/>
  <c r="K69" i="3"/>
  <c r="L68" i="3"/>
  <c r="K68" i="3"/>
  <c r="L67" i="3"/>
  <c r="K67" i="3"/>
  <c r="L66" i="3"/>
  <c r="K66" i="3"/>
  <c r="L65" i="3"/>
  <c r="K65" i="3"/>
  <c r="L64" i="3"/>
  <c r="K64" i="3"/>
  <c r="L63" i="3"/>
  <c r="K63" i="3"/>
  <c r="L62" i="3"/>
  <c r="K62" i="3"/>
  <c r="L61" i="3"/>
  <c r="K61" i="3"/>
  <c r="L60" i="3"/>
  <c r="K60" i="3"/>
  <c r="L55" i="3"/>
  <c r="K55" i="3"/>
  <c r="L54" i="3"/>
  <c r="K54" i="3"/>
  <c r="L53" i="3"/>
  <c r="K53" i="3"/>
  <c r="L52" i="3"/>
  <c r="K52" i="3"/>
  <c r="L51" i="3"/>
  <c r="K51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L42" i="3"/>
  <c r="K42" i="3"/>
  <c r="L41" i="3"/>
  <c r="K41" i="3"/>
  <c r="L40" i="3"/>
  <c r="K40" i="3"/>
  <c r="L39" i="3"/>
  <c r="K39" i="3"/>
  <c r="L38" i="3"/>
  <c r="K38" i="3"/>
  <c r="L37" i="3"/>
  <c r="K37" i="3"/>
  <c r="L36" i="3"/>
  <c r="K36" i="3"/>
  <c r="L35" i="3"/>
  <c r="K35" i="3"/>
  <c r="L34" i="3"/>
  <c r="K34" i="3"/>
  <c r="L33" i="3"/>
  <c r="K33" i="3"/>
  <c r="L32" i="3"/>
  <c r="K32" i="3"/>
  <c r="L31" i="3"/>
  <c r="K31" i="3"/>
  <c r="L30" i="3"/>
  <c r="K30" i="3"/>
  <c r="L29" i="3"/>
  <c r="K29" i="3"/>
  <c r="L28" i="3"/>
  <c r="K28" i="3"/>
  <c r="L27" i="3"/>
  <c r="K27" i="3"/>
  <c r="L26" i="3"/>
  <c r="K26" i="3"/>
  <c r="L25" i="3"/>
  <c r="K25" i="3"/>
  <c r="L24" i="3"/>
  <c r="K24" i="3"/>
  <c r="L23" i="3"/>
  <c r="K23" i="3"/>
  <c r="L22" i="3"/>
  <c r="K22" i="3"/>
  <c r="L21" i="3"/>
  <c r="K21" i="3"/>
  <c r="L20" i="3"/>
  <c r="K20" i="3"/>
  <c r="L19" i="3"/>
  <c r="K19" i="3"/>
  <c r="L18" i="3"/>
  <c r="K18" i="3"/>
  <c r="L17" i="3"/>
  <c r="K17" i="3"/>
  <c r="L16" i="3"/>
  <c r="K16" i="3"/>
  <c r="L15" i="3"/>
  <c r="K15" i="3"/>
  <c r="L14" i="3"/>
  <c r="K14" i="3"/>
  <c r="L13" i="3"/>
  <c r="K13" i="3"/>
  <c r="J11" i="3"/>
  <c r="I11" i="3"/>
  <c r="H11" i="3"/>
  <c r="H93" i="3" s="1"/>
  <c r="G11" i="3"/>
  <c r="F11" i="3"/>
  <c r="E11" i="3"/>
  <c r="D11" i="3"/>
  <c r="D93" i="3" s="1"/>
  <c r="C11" i="3"/>
  <c r="L10" i="3"/>
  <c r="K10" i="3"/>
  <c r="L9" i="3"/>
  <c r="K9" i="3"/>
  <c r="L8" i="3"/>
  <c r="K8" i="3"/>
  <c r="J270" i="2"/>
  <c r="I270" i="2"/>
  <c r="H270" i="2"/>
  <c r="G270" i="2"/>
  <c r="F270" i="2"/>
  <c r="E270" i="2"/>
  <c r="D270" i="2"/>
  <c r="C270" i="2"/>
  <c r="L269" i="2"/>
  <c r="K269" i="2"/>
  <c r="L268" i="2"/>
  <c r="K268" i="2"/>
  <c r="L266" i="2"/>
  <c r="K266" i="2"/>
  <c r="L265" i="2"/>
  <c r="K265" i="2"/>
  <c r="J263" i="2"/>
  <c r="I263" i="2"/>
  <c r="H263" i="2"/>
  <c r="G263" i="2"/>
  <c r="F263" i="2"/>
  <c r="E263" i="2"/>
  <c r="D263" i="2"/>
  <c r="C263" i="2"/>
  <c r="L262" i="2"/>
  <c r="K262" i="2"/>
  <c r="L261" i="2"/>
  <c r="K261" i="2"/>
  <c r="L260" i="2"/>
  <c r="K260" i="2"/>
  <c r="L259" i="2"/>
  <c r="K259" i="2"/>
  <c r="L258" i="2"/>
  <c r="K258" i="2"/>
  <c r="L257" i="2"/>
  <c r="K257" i="2"/>
  <c r="J255" i="2"/>
  <c r="I255" i="2"/>
  <c r="H255" i="2"/>
  <c r="G255" i="2"/>
  <c r="F255" i="2"/>
  <c r="E255" i="2"/>
  <c r="D255" i="2"/>
  <c r="C255" i="2"/>
  <c r="L254" i="2"/>
  <c r="K254" i="2"/>
  <c r="L253" i="2"/>
  <c r="K253" i="2"/>
  <c r="L252" i="2"/>
  <c r="K252" i="2"/>
  <c r="L251" i="2"/>
  <c r="K251" i="2"/>
  <c r="L250" i="2"/>
  <c r="K250" i="2"/>
  <c r="L249" i="2"/>
  <c r="K249" i="2"/>
  <c r="L248" i="2"/>
  <c r="K248" i="2"/>
  <c r="L247" i="2"/>
  <c r="K247" i="2"/>
  <c r="L246" i="2"/>
  <c r="K246" i="2"/>
  <c r="L245" i="2"/>
  <c r="K245" i="2"/>
  <c r="L244" i="2"/>
  <c r="K244" i="2"/>
  <c r="L243" i="2"/>
  <c r="K243" i="2"/>
  <c r="L242" i="2"/>
  <c r="K242" i="2"/>
  <c r="L241" i="2"/>
  <c r="K241" i="2"/>
  <c r="L240" i="2"/>
  <c r="K240" i="2"/>
  <c r="L239" i="2"/>
  <c r="K239" i="2"/>
  <c r="J237" i="2"/>
  <c r="I237" i="2"/>
  <c r="H237" i="2"/>
  <c r="G237" i="2"/>
  <c r="F237" i="2"/>
  <c r="E237" i="2"/>
  <c r="D237" i="2"/>
  <c r="C237" i="2"/>
  <c r="L236" i="2"/>
  <c r="K236" i="2"/>
  <c r="L235" i="2"/>
  <c r="K235" i="2"/>
  <c r="L234" i="2"/>
  <c r="K234" i="2"/>
  <c r="L233" i="2"/>
  <c r="K233" i="2"/>
  <c r="K232" i="2"/>
  <c r="K231" i="2"/>
  <c r="L229" i="2"/>
  <c r="K229" i="2"/>
  <c r="L228" i="2"/>
  <c r="K228" i="2"/>
  <c r="L227" i="2"/>
  <c r="K227" i="2"/>
  <c r="L226" i="2"/>
  <c r="K226" i="2"/>
  <c r="L225" i="2"/>
  <c r="K225" i="2"/>
  <c r="L224" i="2"/>
  <c r="K224" i="2"/>
  <c r="L223" i="2"/>
  <c r="K223" i="2"/>
  <c r="L222" i="2"/>
  <c r="K222" i="2"/>
  <c r="L221" i="2"/>
  <c r="K221" i="2"/>
  <c r="L220" i="2"/>
  <c r="K220" i="2"/>
  <c r="L219" i="2"/>
  <c r="K219" i="2"/>
  <c r="L218" i="2"/>
  <c r="K218" i="2"/>
  <c r="L217" i="2"/>
  <c r="K217" i="2"/>
  <c r="L216" i="2"/>
  <c r="K216" i="2"/>
  <c r="L215" i="2"/>
  <c r="K215" i="2"/>
  <c r="L214" i="2"/>
  <c r="K214" i="2"/>
  <c r="L213" i="2"/>
  <c r="K213" i="2"/>
  <c r="L212" i="2"/>
  <c r="K212" i="2"/>
  <c r="L211" i="2"/>
  <c r="K211" i="2"/>
  <c r="L210" i="2"/>
  <c r="K210" i="2"/>
  <c r="L209" i="2"/>
  <c r="K209" i="2"/>
  <c r="L208" i="2"/>
  <c r="K208" i="2"/>
  <c r="L207" i="2"/>
  <c r="K207" i="2"/>
  <c r="L206" i="2"/>
  <c r="K206" i="2"/>
  <c r="L205" i="2"/>
  <c r="K205" i="2"/>
  <c r="L204" i="2"/>
  <c r="K204" i="2"/>
  <c r="L203" i="2"/>
  <c r="K203" i="2"/>
  <c r="L202" i="2"/>
  <c r="K202" i="2"/>
  <c r="L201" i="2"/>
  <c r="K201" i="2"/>
  <c r="L200" i="2"/>
  <c r="K200" i="2"/>
  <c r="L199" i="2"/>
  <c r="K199" i="2"/>
  <c r="L198" i="2"/>
  <c r="K198" i="2"/>
  <c r="L197" i="2"/>
  <c r="K197" i="2"/>
  <c r="L196" i="2"/>
  <c r="K196" i="2"/>
  <c r="L195" i="2"/>
  <c r="K195" i="2"/>
  <c r="L194" i="2"/>
  <c r="K194" i="2"/>
  <c r="L193" i="2"/>
  <c r="K193" i="2"/>
  <c r="J191" i="2"/>
  <c r="I191" i="2"/>
  <c r="H191" i="2"/>
  <c r="G191" i="2"/>
  <c r="F191" i="2"/>
  <c r="E191" i="2"/>
  <c r="D191" i="2"/>
  <c r="C191" i="2"/>
  <c r="L190" i="2"/>
  <c r="K190" i="2"/>
  <c r="L189" i="2"/>
  <c r="K189" i="2"/>
  <c r="L188" i="2"/>
  <c r="K188" i="2"/>
  <c r="J179" i="2"/>
  <c r="I179" i="2"/>
  <c r="H179" i="2"/>
  <c r="G179" i="2"/>
  <c r="F179" i="2"/>
  <c r="E179" i="2"/>
  <c r="D179" i="2"/>
  <c r="C179" i="2"/>
  <c r="L175" i="2"/>
  <c r="K175" i="2"/>
  <c r="L174" i="2"/>
  <c r="K174" i="2"/>
  <c r="J172" i="2"/>
  <c r="I172" i="2"/>
  <c r="H172" i="2"/>
  <c r="G172" i="2"/>
  <c r="F172" i="2"/>
  <c r="E172" i="2"/>
  <c r="D172" i="2"/>
  <c r="C172" i="2"/>
  <c r="L171" i="2"/>
  <c r="K171" i="2"/>
  <c r="L170" i="2"/>
  <c r="K170" i="2"/>
  <c r="L169" i="2"/>
  <c r="K169" i="2"/>
  <c r="L168" i="2"/>
  <c r="K168" i="2"/>
  <c r="L167" i="2"/>
  <c r="K167" i="2"/>
  <c r="L166" i="2"/>
  <c r="K166" i="2"/>
  <c r="J164" i="2"/>
  <c r="I164" i="2"/>
  <c r="H164" i="2"/>
  <c r="G164" i="2"/>
  <c r="F164" i="2"/>
  <c r="E164" i="2"/>
  <c r="D164" i="2"/>
  <c r="C164" i="2"/>
  <c r="L163" i="2"/>
  <c r="K163" i="2"/>
  <c r="L162" i="2"/>
  <c r="K162" i="2"/>
  <c r="L161" i="2"/>
  <c r="K161" i="2"/>
  <c r="L160" i="2"/>
  <c r="K160" i="2"/>
  <c r="L159" i="2"/>
  <c r="K159" i="2"/>
  <c r="L158" i="2"/>
  <c r="K158" i="2"/>
  <c r="L157" i="2"/>
  <c r="K157" i="2"/>
  <c r="L156" i="2"/>
  <c r="K156" i="2"/>
  <c r="L155" i="2"/>
  <c r="K155" i="2"/>
  <c r="L154" i="2"/>
  <c r="K154" i="2"/>
  <c r="L153" i="2"/>
  <c r="K153" i="2"/>
  <c r="L152" i="2"/>
  <c r="L151" i="2"/>
  <c r="K151" i="2"/>
  <c r="L150" i="2"/>
  <c r="K150" i="2"/>
  <c r="L149" i="2"/>
  <c r="K149" i="2"/>
  <c r="L148" i="2"/>
  <c r="K148" i="2"/>
  <c r="J146" i="2"/>
  <c r="I146" i="2"/>
  <c r="H146" i="2"/>
  <c r="G146" i="2"/>
  <c r="F146" i="2"/>
  <c r="E146" i="2"/>
  <c r="D146" i="2"/>
  <c r="C146" i="2"/>
  <c r="L145" i="2"/>
  <c r="K145" i="2"/>
  <c r="L144" i="2"/>
  <c r="K144" i="2"/>
  <c r="L143" i="2"/>
  <c r="K143" i="2"/>
  <c r="L142" i="2"/>
  <c r="K142" i="2"/>
  <c r="L141" i="2"/>
  <c r="K141" i="2"/>
  <c r="L140" i="2"/>
  <c r="K140" i="2"/>
  <c r="L139" i="2"/>
  <c r="K139" i="2"/>
  <c r="L138" i="2"/>
  <c r="K138" i="2"/>
  <c r="L137" i="2"/>
  <c r="K137" i="2"/>
  <c r="L136" i="2"/>
  <c r="K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L126" i="2"/>
  <c r="K126" i="2"/>
  <c r="L125" i="2"/>
  <c r="K125" i="2"/>
  <c r="L124" i="2"/>
  <c r="K124" i="2"/>
  <c r="L123" i="2"/>
  <c r="K123" i="2"/>
  <c r="L122" i="2"/>
  <c r="K122" i="2"/>
  <c r="L121" i="2"/>
  <c r="K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L111" i="2"/>
  <c r="K111" i="2"/>
  <c r="L110" i="2"/>
  <c r="K110" i="2"/>
  <c r="L109" i="2"/>
  <c r="K109" i="2"/>
  <c r="L108" i="2"/>
  <c r="K108" i="2"/>
  <c r="L107" i="2"/>
  <c r="K107" i="2"/>
  <c r="L106" i="2"/>
  <c r="K106" i="2"/>
  <c r="L105" i="2"/>
  <c r="K105" i="2"/>
  <c r="L104" i="2"/>
  <c r="K104" i="2"/>
  <c r="L103" i="2"/>
  <c r="K103" i="2"/>
  <c r="J101" i="2"/>
  <c r="I101" i="2"/>
  <c r="H101" i="2"/>
  <c r="G101" i="2"/>
  <c r="F101" i="2"/>
  <c r="E101" i="2"/>
  <c r="D101" i="2"/>
  <c r="C101" i="2"/>
  <c r="C180" i="2" s="1"/>
  <c r="L100" i="2"/>
  <c r="K100" i="2"/>
  <c r="L99" i="2"/>
  <c r="K99" i="2"/>
  <c r="L98" i="2"/>
  <c r="K98" i="2"/>
  <c r="J88" i="2"/>
  <c r="I88" i="2"/>
  <c r="H88" i="2"/>
  <c r="G88" i="2"/>
  <c r="F88" i="2"/>
  <c r="E88" i="2"/>
  <c r="D88" i="2"/>
  <c r="C88" i="2"/>
  <c r="L87" i="2"/>
  <c r="K87" i="2"/>
  <c r="L86" i="2"/>
  <c r="K86" i="2"/>
  <c r="L85" i="2"/>
  <c r="K85" i="2"/>
  <c r="L84" i="2"/>
  <c r="K84" i="2"/>
  <c r="J82" i="2"/>
  <c r="I82" i="2"/>
  <c r="H82" i="2"/>
  <c r="G82" i="2"/>
  <c r="F82" i="2"/>
  <c r="E82" i="2"/>
  <c r="D82" i="2"/>
  <c r="C82" i="2"/>
  <c r="L81" i="2"/>
  <c r="K81" i="2"/>
  <c r="L80" i="2"/>
  <c r="K80" i="2"/>
  <c r="L79" i="2"/>
  <c r="K79" i="2"/>
  <c r="L78" i="2"/>
  <c r="K78" i="2"/>
  <c r="L77" i="2"/>
  <c r="K77" i="2"/>
  <c r="L76" i="2"/>
  <c r="K76" i="2"/>
  <c r="J74" i="2"/>
  <c r="I74" i="2"/>
  <c r="H74" i="2"/>
  <c r="G74" i="2"/>
  <c r="F74" i="2"/>
  <c r="E74" i="2"/>
  <c r="D74" i="2"/>
  <c r="C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66" i="2"/>
  <c r="K66" i="2"/>
  <c r="L65" i="2"/>
  <c r="K65" i="2"/>
  <c r="L64" i="2"/>
  <c r="K64" i="2"/>
  <c r="L63" i="2"/>
  <c r="K63" i="2"/>
  <c r="L62" i="2"/>
  <c r="K62" i="2"/>
  <c r="L61" i="2"/>
  <c r="K61" i="2"/>
  <c r="L60" i="2"/>
  <c r="K60" i="2"/>
  <c r="L59" i="2"/>
  <c r="K59" i="2"/>
  <c r="L58" i="2"/>
  <c r="K58" i="2"/>
  <c r="J56" i="2"/>
  <c r="I56" i="2"/>
  <c r="H56" i="2"/>
  <c r="G56" i="2"/>
  <c r="F56" i="2"/>
  <c r="E56" i="2"/>
  <c r="D56" i="2"/>
  <c r="C56" i="2"/>
  <c r="L55" i="2"/>
  <c r="K55" i="2"/>
  <c r="L54" i="2"/>
  <c r="K54" i="2"/>
  <c r="L53" i="2"/>
  <c r="K53" i="2"/>
  <c r="L52" i="2"/>
  <c r="K52" i="2"/>
  <c r="L51" i="2"/>
  <c r="K51" i="2"/>
  <c r="L50" i="2"/>
  <c r="K50" i="2"/>
  <c r="L49" i="2"/>
  <c r="K49" i="2"/>
  <c r="L48" i="2"/>
  <c r="K48" i="2"/>
  <c r="L47" i="2"/>
  <c r="K47" i="2"/>
  <c r="L46" i="2"/>
  <c r="K46" i="2"/>
  <c r="L45" i="2"/>
  <c r="K45" i="2"/>
  <c r="L44" i="2"/>
  <c r="K44" i="2"/>
  <c r="L43" i="2"/>
  <c r="K43" i="2"/>
  <c r="L42" i="2"/>
  <c r="K42" i="2"/>
  <c r="L41" i="2"/>
  <c r="K41" i="2"/>
  <c r="L40" i="2"/>
  <c r="K40" i="2"/>
  <c r="L39" i="2"/>
  <c r="K39" i="2"/>
  <c r="L38" i="2"/>
  <c r="K38" i="2"/>
  <c r="L37" i="2"/>
  <c r="K37" i="2"/>
  <c r="L36" i="2"/>
  <c r="K36" i="2"/>
  <c r="L35" i="2"/>
  <c r="K35" i="2"/>
  <c r="L34" i="2"/>
  <c r="K34" i="2"/>
  <c r="L33" i="2"/>
  <c r="K33" i="2"/>
  <c r="L32" i="2"/>
  <c r="K32" i="2"/>
  <c r="L31" i="2"/>
  <c r="K31" i="2"/>
  <c r="L30" i="2"/>
  <c r="K30" i="2"/>
  <c r="L29" i="2"/>
  <c r="K29" i="2"/>
  <c r="L28" i="2"/>
  <c r="K28" i="2"/>
  <c r="L27" i="2"/>
  <c r="K27" i="2"/>
  <c r="L26" i="2"/>
  <c r="K26" i="2"/>
  <c r="L25" i="2"/>
  <c r="K25" i="2"/>
  <c r="L24" i="2"/>
  <c r="K24" i="2"/>
  <c r="L23" i="2"/>
  <c r="K23" i="2"/>
  <c r="L22" i="2"/>
  <c r="K22" i="2"/>
  <c r="L21" i="2"/>
  <c r="K21" i="2"/>
  <c r="L20" i="2"/>
  <c r="K20" i="2"/>
  <c r="L19" i="2"/>
  <c r="K19" i="2"/>
  <c r="L18" i="2"/>
  <c r="K18" i="2"/>
  <c r="L17" i="2"/>
  <c r="K17" i="2"/>
  <c r="L16" i="2"/>
  <c r="K16" i="2"/>
  <c r="L15" i="2"/>
  <c r="K15" i="2"/>
  <c r="L14" i="2"/>
  <c r="K14" i="2"/>
  <c r="L13" i="2"/>
  <c r="K13" i="2"/>
  <c r="J11" i="2"/>
  <c r="I11" i="2"/>
  <c r="H11" i="2"/>
  <c r="G11" i="2"/>
  <c r="F11" i="2"/>
  <c r="E11" i="2"/>
  <c r="D11" i="2"/>
  <c r="C11" i="2"/>
  <c r="L10" i="2"/>
  <c r="K10" i="2"/>
  <c r="L9" i="2"/>
  <c r="K9" i="2"/>
  <c r="L8" i="2"/>
  <c r="K8" i="2"/>
  <c r="L267" i="4" l="1"/>
  <c r="K267" i="4"/>
  <c r="L261" i="4"/>
  <c r="K261" i="4"/>
  <c r="K253" i="4"/>
  <c r="L253" i="4"/>
  <c r="H268" i="4"/>
  <c r="L235" i="4"/>
  <c r="K235" i="4"/>
  <c r="I268" i="4"/>
  <c r="G268" i="4"/>
  <c r="J268" i="4"/>
  <c r="F268" i="4"/>
  <c r="E268" i="4"/>
  <c r="D268" i="4"/>
  <c r="C268" i="4"/>
  <c r="L190" i="4"/>
  <c r="K190" i="4"/>
  <c r="L178" i="4"/>
  <c r="K178" i="4"/>
  <c r="L172" i="4"/>
  <c r="K172" i="4"/>
  <c r="L164" i="4"/>
  <c r="K164" i="4"/>
  <c r="D179" i="4"/>
  <c r="C179" i="4"/>
  <c r="H179" i="4"/>
  <c r="G179" i="4"/>
  <c r="L146" i="4"/>
  <c r="K146" i="4"/>
  <c r="J179" i="4"/>
  <c r="I179" i="4"/>
  <c r="F179" i="4"/>
  <c r="E179" i="4"/>
  <c r="L101" i="4"/>
  <c r="K101" i="4"/>
  <c r="K88" i="4"/>
  <c r="L88" i="4"/>
  <c r="K82" i="4"/>
  <c r="L82" i="4"/>
  <c r="L74" i="4"/>
  <c r="K74" i="4"/>
  <c r="H89" i="4"/>
  <c r="C89" i="4"/>
  <c r="D89" i="4"/>
  <c r="G89" i="4"/>
  <c r="L56" i="4"/>
  <c r="K56" i="4"/>
  <c r="J89" i="4"/>
  <c r="I89" i="4"/>
  <c r="F89" i="4"/>
  <c r="E89" i="4"/>
  <c r="L11" i="4"/>
  <c r="K11" i="4"/>
  <c r="L282" i="3"/>
  <c r="K275" i="3"/>
  <c r="K282" i="3"/>
  <c r="L265" i="3"/>
  <c r="K265" i="3"/>
  <c r="L245" i="3"/>
  <c r="K245" i="3"/>
  <c r="J283" i="3"/>
  <c r="F283" i="3"/>
  <c r="I283" i="3"/>
  <c r="G283" i="3"/>
  <c r="E283" i="3"/>
  <c r="C283" i="3"/>
  <c r="L198" i="3"/>
  <c r="K198" i="3"/>
  <c r="K171" i="3"/>
  <c r="L186" i="3"/>
  <c r="L179" i="3"/>
  <c r="L152" i="3"/>
  <c r="K152" i="3"/>
  <c r="L58" i="3"/>
  <c r="G187" i="3"/>
  <c r="C187" i="3"/>
  <c r="J187" i="3"/>
  <c r="F187" i="3"/>
  <c r="E187" i="3"/>
  <c r="I187" i="3"/>
  <c r="L105" i="3"/>
  <c r="K105" i="3"/>
  <c r="K92" i="3"/>
  <c r="L92" i="3"/>
  <c r="L85" i="3"/>
  <c r="K85" i="3"/>
  <c r="K77" i="3"/>
  <c r="L77" i="3"/>
  <c r="K58" i="3"/>
  <c r="K179" i="3"/>
  <c r="K186" i="3"/>
  <c r="K11" i="3"/>
  <c r="L11" i="3"/>
  <c r="D187" i="3"/>
  <c r="H187" i="3"/>
  <c r="D283" i="3"/>
  <c r="H283" i="3"/>
  <c r="E93" i="3"/>
  <c r="I93" i="3"/>
  <c r="G93" i="3"/>
  <c r="F93" i="3"/>
  <c r="J93" i="3"/>
  <c r="C93" i="3"/>
  <c r="H271" i="2"/>
  <c r="D271" i="2"/>
  <c r="C271" i="2"/>
  <c r="G271" i="2"/>
  <c r="K237" i="2"/>
  <c r="K191" i="2"/>
  <c r="L191" i="2"/>
  <c r="L237" i="2"/>
  <c r="L270" i="2"/>
  <c r="G180" i="2"/>
  <c r="H180" i="2"/>
  <c r="K146" i="2"/>
  <c r="D180" i="2"/>
  <c r="L146" i="2"/>
  <c r="L88" i="2"/>
  <c r="H89" i="2"/>
  <c r="D89" i="2"/>
  <c r="L56" i="2"/>
  <c r="C89" i="2"/>
  <c r="G89" i="2"/>
  <c r="K56" i="2"/>
  <c r="L11" i="2"/>
  <c r="K11" i="2"/>
  <c r="K270" i="2"/>
  <c r="E271" i="2"/>
  <c r="K263" i="2"/>
  <c r="L263" i="2"/>
  <c r="I271" i="2"/>
  <c r="K255" i="2"/>
  <c r="L255" i="2"/>
  <c r="F271" i="2"/>
  <c r="J271" i="2"/>
  <c r="K179" i="2"/>
  <c r="L179" i="2"/>
  <c r="K172" i="2"/>
  <c r="L172" i="2"/>
  <c r="E180" i="2"/>
  <c r="I180" i="2"/>
  <c r="K164" i="2"/>
  <c r="L164" i="2"/>
  <c r="F180" i="2"/>
  <c r="J180" i="2"/>
  <c r="K101" i="2"/>
  <c r="L101" i="2"/>
  <c r="K88" i="2"/>
  <c r="K82" i="2"/>
  <c r="L82" i="2"/>
  <c r="E89" i="2"/>
  <c r="I89" i="2"/>
  <c r="K74" i="2"/>
  <c r="L74" i="2"/>
  <c r="F89" i="2"/>
  <c r="J89" i="2"/>
  <c r="J267" i="1"/>
  <c r="I267" i="1"/>
  <c r="H267" i="1"/>
  <c r="G267" i="1"/>
  <c r="F267" i="1"/>
  <c r="E267" i="1"/>
  <c r="D267" i="1"/>
  <c r="C267" i="1"/>
  <c r="L266" i="1"/>
  <c r="K266" i="1"/>
  <c r="L265" i="1"/>
  <c r="K265" i="1"/>
  <c r="L264" i="1"/>
  <c r="K264" i="1"/>
  <c r="L263" i="1"/>
  <c r="K263" i="1"/>
  <c r="J261" i="1"/>
  <c r="I261" i="1"/>
  <c r="H261" i="1"/>
  <c r="G261" i="1"/>
  <c r="F261" i="1"/>
  <c r="E261" i="1"/>
  <c r="D261" i="1"/>
  <c r="C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J253" i="1"/>
  <c r="I253" i="1"/>
  <c r="H253" i="1"/>
  <c r="G253" i="1"/>
  <c r="F253" i="1"/>
  <c r="E253" i="1"/>
  <c r="D253" i="1"/>
  <c r="C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J235" i="1"/>
  <c r="I235" i="1"/>
  <c r="H235" i="1"/>
  <c r="G235" i="1"/>
  <c r="F235" i="1"/>
  <c r="E235" i="1"/>
  <c r="D235" i="1"/>
  <c r="C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J190" i="1"/>
  <c r="I190" i="1"/>
  <c r="H190" i="1"/>
  <c r="G190" i="1"/>
  <c r="F190" i="1"/>
  <c r="E190" i="1"/>
  <c r="D190" i="1"/>
  <c r="C190" i="1"/>
  <c r="L189" i="1"/>
  <c r="K189" i="1"/>
  <c r="L188" i="1"/>
  <c r="L190" i="1" s="1"/>
  <c r="K188" i="1"/>
  <c r="L187" i="1"/>
  <c r="K187" i="1"/>
  <c r="L268" i="4" l="1"/>
  <c r="K268" i="4"/>
  <c r="L179" i="4"/>
  <c r="K179" i="4"/>
  <c r="L89" i="4"/>
  <c r="K89" i="4"/>
  <c r="L283" i="3"/>
  <c r="K283" i="3"/>
  <c r="L187" i="3"/>
  <c r="K187" i="3"/>
  <c r="K93" i="3"/>
  <c r="L93" i="3"/>
  <c r="L271" i="2"/>
  <c r="K271" i="2"/>
  <c r="L89" i="2"/>
  <c r="K89" i="2"/>
  <c r="L180" i="2"/>
  <c r="K180" i="2"/>
  <c r="D268" i="1"/>
  <c r="G268" i="1"/>
  <c r="H268" i="1"/>
  <c r="C268" i="1"/>
  <c r="K235" i="1"/>
  <c r="K267" i="1"/>
  <c r="L267" i="1"/>
  <c r="K261" i="1"/>
  <c r="L261" i="1"/>
  <c r="E268" i="1"/>
  <c r="I268" i="1"/>
  <c r="K253" i="1"/>
  <c r="L253" i="1"/>
  <c r="F268" i="1"/>
  <c r="J268" i="1"/>
  <c r="L235" i="1"/>
  <c r="K190" i="1"/>
  <c r="L99" i="1"/>
  <c r="L100" i="1"/>
  <c r="K99" i="1"/>
  <c r="K100" i="1"/>
  <c r="L175" i="1"/>
  <c r="L176" i="1"/>
  <c r="L177" i="1"/>
  <c r="K175" i="1"/>
  <c r="K176" i="1"/>
  <c r="K177" i="1"/>
  <c r="C178" i="1"/>
  <c r="D178" i="1"/>
  <c r="E178" i="1"/>
  <c r="F178" i="1"/>
  <c r="G178" i="1"/>
  <c r="H178" i="1"/>
  <c r="I178" i="1"/>
  <c r="J178" i="1"/>
  <c r="L9" i="1"/>
  <c r="L10" i="1"/>
  <c r="K9" i="1"/>
  <c r="K10" i="1"/>
  <c r="D88" i="1"/>
  <c r="E88" i="1"/>
  <c r="F88" i="1"/>
  <c r="G88" i="1"/>
  <c r="H88" i="1"/>
  <c r="I88" i="1"/>
  <c r="J88" i="1"/>
  <c r="C88" i="1"/>
  <c r="L86" i="1"/>
  <c r="L87" i="1"/>
  <c r="K86" i="1"/>
  <c r="K87" i="1"/>
  <c r="L268" i="1" l="1"/>
  <c r="K268" i="1"/>
  <c r="L174" i="1"/>
  <c r="L178" i="1" s="1"/>
  <c r="K174" i="1"/>
  <c r="K178" i="1" s="1"/>
  <c r="J172" i="1"/>
  <c r="I172" i="1"/>
  <c r="H172" i="1"/>
  <c r="G172" i="1"/>
  <c r="F172" i="1"/>
  <c r="E172" i="1"/>
  <c r="D172" i="1"/>
  <c r="C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J164" i="1"/>
  <c r="I164" i="1"/>
  <c r="H164" i="1"/>
  <c r="G164" i="1"/>
  <c r="F164" i="1"/>
  <c r="E164" i="1"/>
  <c r="D164" i="1"/>
  <c r="C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J146" i="1"/>
  <c r="I146" i="1"/>
  <c r="H146" i="1"/>
  <c r="G146" i="1"/>
  <c r="F146" i="1"/>
  <c r="E146" i="1"/>
  <c r="D146" i="1"/>
  <c r="C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J101" i="1"/>
  <c r="I101" i="1"/>
  <c r="H101" i="1"/>
  <c r="G101" i="1"/>
  <c r="F101" i="1"/>
  <c r="E101" i="1"/>
  <c r="D101" i="1"/>
  <c r="C101" i="1"/>
  <c r="L98" i="1"/>
  <c r="K98" i="1"/>
  <c r="K101" i="1" s="1"/>
  <c r="L85" i="1"/>
  <c r="K85" i="1"/>
  <c r="L84" i="1"/>
  <c r="K84" i="1"/>
  <c r="K88" i="1" s="1"/>
  <c r="J82" i="1"/>
  <c r="I82" i="1"/>
  <c r="H82" i="1"/>
  <c r="G82" i="1"/>
  <c r="F82" i="1"/>
  <c r="E82" i="1"/>
  <c r="D82" i="1"/>
  <c r="C82" i="1"/>
  <c r="L81" i="1"/>
  <c r="K81" i="1"/>
  <c r="L80" i="1"/>
  <c r="K80" i="1"/>
  <c r="L79" i="1"/>
  <c r="K79" i="1"/>
  <c r="L78" i="1"/>
  <c r="K78" i="1"/>
  <c r="L77" i="1"/>
  <c r="K77" i="1"/>
  <c r="L76" i="1"/>
  <c r="K76" i="1"/>
  <c r="J74" i="1"/>
  <c r="I74" i="1"/>
  <c r="H74" i="1"/>
  <c r="G74" i="1"/>
  <c r="F74" i="1"/>
  <c r="E74" i="1"/>
  <c r="D74" i="1"/>
  <c r="C74" i="1"/>
  <c r="L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J56" i="1"/>
  <c r="I56" i="1"/>
  <c r="H56" i="1"/>
  <c r="G56" i="1"/>
  <c r="F56" i="1"/>
  <c r="E56" i="1"/>
  <c r="D56" i="1"/>
  <c r="C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J11" i="1"/>
  <c r="I11" i="1"/>
  <c r="H11" i="1"/>
  <c r="G11" i="1"/>
  <c r="F11" i="1"/>
  <c r="E11" i="1"/>
  <c r="D11" i="1"/>
  <c r="C11" i="1"/>
  <c r="L8" i="1"/>
  <c r="K8" i="1"/>
  <c r="I179" i="1" l="1"/>
  <c r="J179" i="1"/>
  <c r="E179" i="1"/>
  <c r="H179" i="1"/>
  <c r="G179" i="1"/>
  <c r="F179" i="1"/>
  <c r="D179" i="1"/>
  <c r="C179" i="1"/>
  <c r="L88" i="1"/>
  <c r="L101" i="1"/>
  <c r="L146" i="1"/>
  <c r="K172" i="1"/>
  <c r="L74" i="1"/>
  <c r="J89" i="1"/>
  <c r="F89" i="1"/>
  <c r="G89" i="1"/>
  <c r="C89" i="1"/>
  <c r="L172" i="1"/>
  <c r="L164" i="1"/>
  <c r="K164" i="1"/>
  <c r="K146" i="1"/>
  <c r="K82" i="1"/>
  <c r="L82" i="1"/>
  <c r="D89" i="1"/>
  <c r="H89" i="1"/>
  <c r="K74" i="1"/>
  <c r="L56" i="1"/>
  <c r="E89" i="1"/>
  <c r="I89" i="1"/>
  <c r="K56" i="1"/>
  <c r="K11" i="1"/>
  <c r="L11" i="1"/>
  <c r="K179" i="1" l="1"/>
  <c r="L179" i="1"/>
  <c r="L89" i="1"/>
  <c r="K89" i="1"/>
  <c r="D56" i="5"/>
  <c r="D89" i="5" s="1"/>
</calcChain>
</file>

<file path=xl/sharedStrings.xml><?xml version="1.0" encoding="utf-8"?>
<sst xmlns="http://schemas.openxmlformats.org/spreadsheetml/2006/main" count="2619" uniqueCount="155">
  <si>
    <t>NATIONAL AIDS CONTROL PROGRAMME</t>
  </si>
  <si>
    <t>HIV Treatment Centres</t>
  </si>
  <si>
    <t>S. No</t>
  </si>
  <si>
    <t>Centre Name</t>
  </si>
  <si>
    <t>Male</t>
  </si>
  <si>
    <t>Female</t>
  </si>
  <si>
    <t>Children</t>
  </si>
  <si>
    <t>Transgender</t>
  </si>
  <si>
    <t>TOTAL</t>
  </si>
  <si>
    <t>TOTAL on ART</t>
  </si>
  <si>
    <t>Total</t>
  </si>
  <si>
    <t>On ART</t>
  </si>
  <si>
    <t>Federal</t>
  </si>
  <si>
    <t>PIMS, Islamabad</t>
  </si>
  <si>
    <t>CMH, Rawalpindi</t>
  </si>
  <si>
    <t>Punjab</t>
  </si>
  <si>
    <t>Allied Hospital Faisalabad</t>
  </si>
  <si>
    <t>Aziz Bhatti Shaheed Hospital Gujrat</t>
  </si>
  <si>
    <t>Basheeran Begum Welfare Trust Jalalpur Jattan Gujrat</t>
  </si>
  <si>
    <t>Benazir Bhutto Shaheed Hospital Rawalpindi</t>
  </si>
  <si>
    <t>Civil Hospital Multan</t>
  </si>
  <si>
    <t>DHQ Hospital (Adult) DG Khan</t>
  </si>
  <si>
    <t>DHQ Hospital Bahawalnagar</t>
  </si>
  <si>
    <t>DHQ Hospital Chiniot</t>
  </si>
  <si>
    <t>DHQ Hospital Jhelum</t>
  </si>
  <si>
    <t>DHQ Hospital Mianwali</t>
  </si>
  <si>
    <t>DHQ Hospital Muzaffargarh</t>
  </si>
  <si>
    <t>DHQ Hospital Okara</t>
  </si>
  <si>
    <t>DHQ Hospital Sheikhupura</t>
  </si>
  <si>
    <t>DHQ Hospital, Sargodha</t>
  </si>
  <si>
    <t>Fountain House, Lahore</t>
  </si>
  <si>
    <t>Jinnah Hospital Lahore</t>
  </si>
  <si>
    <t>Mayo Hospital Lahore</t>
  </si>
  <si>
    <t xml:space="preserve">Services Hospital (Adult) Lahore </t>
  </si>
  <si>
    <t xml:space="preserve">Services Hospital (Pediatric) Lahore </t>
  </si>
  <si>
    <t>Shabir Shaheed (Pediatric) Kunja, Gujrat</t>
  </si>
  <si>
    <t>Shaukat Khanum Hospital, Lahore</t>
  </si>
  <si>
    <t>Sheikh Zayed Hospital Raheem Yar Khan</t>
  </si>
  <si>
    <t>THQ Hospital Kot Momin</t>
  </si>
  <si>
    <t xml:space="preserve">THQ Hospital Shahkot </t>
  </si>
  <si>
    <t>Allama Iqbal Mem. Hospital. Sialkot</t>
  </si>
  <si>
    <t>B.V.Hospital Bahawalpur</t>
  </si>
  <si>
    <t>D.H.Q Hospital Vehari</t>
  </si>
  <si>
    <t>D.H.Q Chakwal</t>
  </si>
  <si>
    <t>D.H.Q Hospital Bhakkar</t>
  </si>
  <si>
    <t>D.H.Q Hospital Hafizabad</t>
  </si>
  <si>
    <t>D.H.Q Hospital Kasur</t>
  </si>
  <si>
    <t>D.H.Q Hospital Khanewal</t>
  </si>
  <si>
    <t>D.H.Q Hospital Layyah</t>
  </si>
  <si>
    <t>D.H.Q Hospital Lodhran</t>
  </si>
  <si>
    <t>D.H.Q Hospital Mandi Bahaodin</t>
  </si>
  <si>
    <t>D.H.Q Hospital Toba Tek Singh</t>
  </si>
  <si>
    <t>D.H.Q Hospital Jhang</t>
  </si>
  <si>
    <t>D.H.Q Kjushab at Jahurabad</t>
  </si>
  <si>
    <t>D.H.Q Narowal</t>
  </si>
  <si>
    <t>D.H.Q Teaching Hospital Sahiwal</t>
  </si>
  <si>
    <t>D.H.Q Teaching Hospital Gujranwala</t>
  </si>
  <si>
    <t>Sindh</t>
  </si>
  <si>
    <t>Abbasi Shaheed Hospital Karachi</t>
  </si>
  <si>
    <t>Aga Khan Hospital Adult, Karachi</t>
  </si>
  <si>
    <t>Aga Khan Hospital Peds, Karachi</t>
  </si>
  <si>
    <t xml:space="preserve">Chandka Medical College Hospital Larkana </t>
  </si>
  <si>
    <t>Civil Hospital (Adult) Karachi</t>
  </si>
  <si>
    <t>Civil Hospital (Pediatric) Karachi</t>
  </si>
  <si>
    <t>Civil Hospital Mirpurkhas</t>
  </si>
  <si>
    <t>FHC General Hospital Lyari Karachi</t>
  </si>
  <si>
    <t>Ghulam Muhammad Mahar Medical College &amp; Hospital Sukkur</t>
  </si>
  <si>
    <t>Indus Hospital Karachi</t>
  </si>
  <si>
    <t>Jinnah Post Graduate Medical Center Karachi</t>
  </si>
  <si>
    <t>Liaquat University of Medical and Health Sciences</t>
  </si>
  <si>
    <t>People Medical College Hospital Nawabshah</t>
  </si>
  <si>
    <t>Shaikh Zayed Children Hospital Larkana</t>
  </si>
  <si>
    <t>THQ Hospital Ratodero</t>
  </si>
  <si>
    <t>THQ Hospital Sehwan Sharif</t>
  </si>
  <si>
    <t>Khyber Pakhtunkhwa</t>
  </si>
  <si>
    <t>BHU Khalifa Gulnawaz</t>
  </si>
  <si>
    <t>DHQ Hospital Batkhela middle</t>
  </si>
  <si>
    <t>DHQ Hospital Kohat</t>
  </si>
  <si>
    <t>Hayatabad Medical Complex Peshawar</t>
  </si>
  <si>
    <t>Lady Reading Hospital Peshawar</t>
  </si>
  <si>
    <t>MMM Teaching Hospital D.I.K</t>
  </si>
  <si>
    <t>Balochistan</t>
  </si>
  <si>
    <t xml:space="preserve">Bolan Medical Complex Quetta </t>
  </si>
  <si>
    <t>DHQ Hospital Turbat</t>
  </si>
  <si>
    <t>Jan, 2023 Monthly Report</t>
  </si>
  <si>
    <t>Feb, 2023 Monthly Report</t>
  </si>
  <si>
    <t>March, 2023 Monthly Report</t>
  </si>
  <si>
    <t>April, 2023 Monthly Report</t>
  </si>
  <si>
    <t>May, 2023 Monthly Report</t>
  </si>
  <si>
    <t>June, 2023 Monthly Report</t>
  </si>
  <si>
    <t>July, 2023 Monthly Report</t>
  </si>
  <si>
    <t>August, 2023 Monthly Report</t>
  </si>
  <si>
    <t xml:space="preserve">DHQ Hospital DG Khan </t>
  </si>
  <si>
    <t>DHQ Hospital Loralai</t>
  </si>
  <si>
    <t>Jam Ghulam Qadir Govt Hospital (JGQ)</t>
  </si>
  <si>
    <t>FGPCH</t>
  </si>
  <si>
    <t>D.H.Q Hospital Pakpatan</t>
  </si>
  <si>
    <t>September, 2023 Monthly Report</t>
  </si>
  <si>
    <t>December, 2023 Monthly Report</t>
  </si>
  <si>
    <t>November, 2023 Monthly Report</t>
  </si>
  <si>
    <t>October, 2023 Monthly Report</t>
  </si>
  <si>
    <t>DHQ Hospital Naseerabad</t>
  </si>
  <si>
    <t>D.H.Q Hospital Rajanpur</t>
  </si>
  <si>
    <t>D.H.Q Khushab at Jahurabad</t>
  </si>
  <si>
    <t>Asfand Yar Bukhari Hospital Attock-DHQ</t>
  </si>
  <si>
    <t>Ziauddin Hospital North Nazimabad Karachi</t>
  </si>
  <si>
    <t>DHQ Hospital Rajanpur</t>
  </si>
  <si>
    <t>DHQ Hospital Attock</t>
  </si>
  <si>
    <t>ART Center Nawabshah</t>
  </si>
  <si>
    <t>Ayub Teaching Hospital Abbotabad</t>
  </si>
  <si>
    <t>Bacha Khan Medical Complex</t>
  </si>
  <si>
    <t>DHQ Hospital DG Khan (pediatric)</t>
  </si>
  <si>
    <t>Adult Male</t>
  </si>
  <si>
    <t>Adult Female</t>
  </si>
  <si>
    <t>Child Male</t>
  </si>
  <si>
    <t>Child Female</t>
  </si>
  <si>
    <t>Act Reg</t>
  </si>
  <si>
    <t>Act ART</t>
  </si>
  <si>
    <t>Act Art</t>
  </si>
  <si>
    <t>January, 2024 Monthly Report</t>
  </si>
  <si>
    <t>February, 2024 Monthly Report</t>
  </si>
  <si>
    <t>March, 2024 Monthly Report</t>
  </si>
  <si>
    <t xml:space="preserve">   </t>
  </si>
  <si>
    <t>April, 2024 Monthly Report</t>
  </si>
  <si>
    <t>May, 2024 Monthly Report</t>
  </si>
  <si>
    <t>June, 2024 Monthly Report</t>
  </si>
  <si>
    <t>s</t>
  </si>
  <si>
    <t>July, 2024 Monthly Report</t>
  </si>
  <si>
    <t>August, 2024 Monthly Report</t>
  </si>
  <si>
    <t>Bahawalpur.Victoria.Hospital Bahawalpur</t>
  </si>
  <si>
    <t>50 Bedd Hospital Landhi Corridor 2A</t>
  </si>
  <si>
    <t>ART  Center People Medical College Hospital Nawabshah</t>
  </si>
  <si>
    <t xml:space="preserve"> General Hospital Lyari Karachi</t>
  </si>
  <si>
    <t>Civil Hospital Badin</t>
  </si>
  <si>
    <t>Civil Hospital Dadu</t>
  </si>
  <si>
    <t>Civil Hospital Khairpur</t>
  </si>
  <si>
    <t>Civil Hospital Sanghar</t>
  </si>
  <si>
    <t>Dow University Ojha Campus Karachi</t>
  </si>
  <si>
    <t>Dr Ziauddin Hospital North Nazimabad Karachi</t>
  </si>
  <si>
    <t>Jacobabad Institute of Medical Sciences</t>
  </si>
  <si>
    <t>Liaquat National Hospital</t>
  </si>
  <si>
    <t>Sindh Infectious Disease Hospital Karachi</t>
  </si>
  <si>
    <t>Sayd Abdullah Shah Institute of Medical Science Sehwan</t>
  </si>
  <si>
    <t>Bacha Khan Medical Complex Sawabi</t>
  </si>
  <si>
    <t>DHQ Hospital Mardan</t>
  </si>
  <si>
    <t>Saidu Teaching Hospital Sawat</t>
  </si>
  <si>
    <t>Bajaur Scout Hospital</t>
  </si>
  <si>
    <t>DHQ Hospital Miranshah</t>
  </si>
  <si>
    <t>DHQ Hospital Parachinar</t>
  </si>
  <si>
    <t>September 2024 Monthly Report</t>
  </si>
  <si>
    <t>October, 2024 Monthly Report</t>
  </si>
  <si>
    <t>November 2024 Monthly Report</t>
  </si>
  <si>
    <t>December 2024 Monthly Report</t>
  </si>
  <si>
    <t>General Hospital Lyari Karachi</t>
  </si>
  <si>
    <t>Liaquat University of Medical and Health Sciences 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</si>
</sst>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77">
    <xf numFmtId="0" fontId="0" fillId="0" borderId="0" xfId="0"/>
    <xf numFmtId="0" fontId="4" fillId="0" borderId="0" xfId="0" applyFont="1"/>
    <xf numFmtId="0" fontId="5" fillId="2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5" fillId="2" borderId="2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0" fillId="0" borderId="2" xfId="0" applyBorder="1"/>
    <xf numFmtId="0" fontId="7" fillId="0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5" fillId="2" borderId="2" xfId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2" borderId="2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2" xfId="1" applyFont="1" applyBorder="1" applyAlignment="1">
      <alignment horizontal="left" vertical="center" wrapText="1"/>
    </xf>
    <xf numFmtId="0" fontId="5" fillId="2" borderId="2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5" fillId="2" borderId="5" xfId="1" applyFont="1" applyBorder="1" applyAlignment="1">
      <alignment horizontal="center" vertical="center" wrapText="1"/>
    </xf>
    <xf numFmtId="0" fontId="3" fillId="2" borderId="4" xfId="1" applyFont="1" applyBorder="1" applyAlignment="1">
      <alignment horizontal="center" vertical="center" wrapText="1"/>
    </xf>
    <xf numFmtId="0" fontId="3" fillId="2" borderId="6" xfId="1" applyFont="1" applyBorder="1" applyAlignment="1">
      <alignment horizontal="center" vertical="center" wrapText="1"/>
    </xf>
    <xf numFmtId="0" fontId="3" fillId="2" borderId="5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4" xfId="1" applyFont="1" applyBorder="1" applyAlignment="1">
      <alignment horizontal="center" wrapText="1"/>
    </xf>
    <xf numFmtId="0" fontId="3" fillId="2" borderId="6" xfId="1" applyFont="1" applyBorder="1" applyAlignment="1">
      <alignment horizontal="center" wrapText="1"/>
    </xf>
    <xf numFmtId="0" fontId="3" fillId="2" borderId="5" xfId="1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5" borderId="7" xfId="0" applyFont="1" applyFill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8"/>
  <sheetViews>
    <sheetView topLeftCell="A79" zoomScaleNormal="100" workbookViewId="0">
      <selection activeCell="K84" sqref="K84:L87"/>
    </sheetView>
  </sheetViews>
  <sheetFormatPr defaultRowHeight="15" x14ac:dyDescent="0.25"/>
  <cols>
    <col min="1" max="1" width="9.140625" customWidth="1"/>
    <col min="2" max="2" width="50.5703125" customWidth="1"/>
  </cols>
  <sheetData>
    <row r="1" spans="1:12" ht="16.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15.75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15.75" x14ac:dyDescent="0.25">
      <c r="A3" s="55" t="s">
        <v>84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2" x14ac:dyDescent="0.25">
      <c r="A5" s="53" t="s">
        <v>2</v>
      </c>
      <c r="B5" s="53" t="s">
        <v>3</v>
      </c>
      <c r="C5" s="53" t="s">
        <v>4</v>
      </c>
      <c r="D5" s="53"/>
      <c r="E5" s="53" t="s">
        <v>5</v>
      </c>
      <c r="F5" s="53"/>
      <c r="G5" s="53" t="s">
        <v>6</v>
      </c>
      <c r="H5" s="53"/>
      <c r="I5" s="53" t="s">
        <v>7</v>
      </c>
      <c r="J5" s="53"/>
      <c r="K5" s="56" t="s">
        <v>8</v>
      </c>
      <c r="L5" s="53" t="s">
        <v>9</v>
      </c>
    </row>
    <row r="6" spans="1:12" x14ac:dyDescent="0.25">
      <c r="A6" s="53"/>
      <c r="B6" s="53"/>
      <c r="C6" s="2" t="s">
        <v>10</v>
      </c>
      <c r="D6" s="2" t="s">
        <v>11</v>
      </c>
      <c r="E6" s="2" t="s">
        <v>10</v>
      </c>
      <c r="F6" s="2" t="s">
        <v>11</v>
      </c>
      <c r="G6" s="2" t="s">
        <v>10</v>
      </c>
      <c r="H6" s="2" t="s">
        <v>11</v>
      </c>
      <c r="I6" s="2" t="s">
        <v>10</v>
      </c>
      <c r="J6" s="2" t="s">
        <v>11</v>
      </c>
      <c r="K6" s="56"/>
      <c r="L6" s="53"/>
    </row>
    <row r="7" spans="1:12" ht="15.75" x14ac:dyDescent="0.25">
      <c r="A7" s="52" t="s">
        <v>12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x14ac:dyDescent="0.25">
      <c r="A8" s="3">
        <v>1</v>
      </c>
      <c r="B8" s="4" t="s">
        <v>13</v>
      </c>
      <c r="C8" s="5">
        <v>3264</v>
      </c>
      <c r="D8" s="5">
        <v>2318</v>
      </c>
      <c r="E8" s="5">
        <v>715</v>
      </c>
      <c r="F8" s="5">
        <v>640</v>
      </c>
      <c r="G8" s="5">
        <v>97</v>
      </c>
      <c r="H8" s="5">
        <v>95</v>
      </c>
      <c r="I8" s="6">
        <v>210</v>
      </c>
      <c r="J8" s="6">
        <v>198</v>
      </c>
      <c r="K8" s="7">
        <f>C8+E8+G8+I8</f>
        <v>4286</v>
      </c>
      <c r="L8" s="7">
        <f>D8+F8+H8+J8</f>
        <v>3251</v>
      </c>
    </row>
    <row r="9" spans="1:12" x14ac:dyDescent="0.25">
      <c r="A9" s="3">
        <v>2</v>
      </c>
      <c r="B9" s="4" t="s">
        <v>14</v>
      </c>
      <c r="C9" s="21">
        <v>204</v>
      </c>
      <c r="D9" s="21">
        <v>204</v>
      </c>
      <c r="E9" s="21">
        <v>16</v>
      </c>
      <c r="F9" s="21">
        <v>16</v>
      </c>
      <c r="G9" s="21">
        <v>0</v>
      </c>
      <c r="H9" s="21">
        <v>0</v>
      </c>
      <c r="I9" s="21">
        <v>0</v>
      </c>
      <c r="J9" s="21">
        <v>0</v>
      </c>
      <c r="K9" s="7">
        <f t="shared" ref="K9:K10" si="0">C9+E9+G9+I9</f>
        <v>220</v>
      </c>
      <c r="L9" s="7">
        <f t="shared" ref="L9:L10" si="1">D9+F9+H9+J9</f>
        <v>220</v>
      </c>
    </row>
    <row r="10" spans="1:12" x14ac:dyDescent="0.25">
      <c r="A10" s="27">
        <v>3</v>
      </c>
      <c r="B10" s="4" t="s">
        <v>95</v>
      </c>
      <c r="C10" s="5">
        <v>8</v>
      </c>
      <c r="D10" s="5">
        <v>8</v>
      </c>
      <c r="E10" s="5">
        <v>1</v>
      </c>
      <c r="F10" s="5">
        <v>1</v>
      </c>
      <c r="G10" s="5">
        <v>0</v>
      </c>
      <c r="H10" s="5">
        <v>0</v>
      </c>
      <c r="I10" s="6">
        <v>1</v>
      </c>
      <c r="J10" s="6">
        <v>1</v>
      </c>
      <c r="K10" s="7">
        <f t="shared" si="0"/>
        <v>10</v>
      </c>
      <c r="L10" s="7">
        <f t="shared" si="1"/>
        <v>10</v>
      </c>
    </row>
    <row r="11" spans="1:12" x14ac:dyDescent="0.25">
      <c r="B11" s="8" t="s">
        <v>10</v>
      </c>
      <c r="C11" s="9">
        <f t="shared" ref="C11:L11" si="2">C10+C8</f>
        <v>3272</v>
      </c>
      <c r="D11" s="9">
        <f t="shared" si="2"/>
        <v>2326</v>
      </c>
      <c r="E11" s="9">
        <f t="shared" si="2"/>
        <v>716</v>
      </c>
      <c r="F11" s="9">
        <f t="shared" si="2"/>
        <v>641</v>
      </c>
      <c r="G11" s="9">
        <f t="shared" si="2"/>
        <v>97</v>
      </c>
      <c r="H11" s="9">
        <f t="shared" si="2"/>
        <v>95</v>
      </c>
      <c r="I11" s="9">
        <f t="shared" si="2"/>
        <v>211</v>
      </c>
      <c r="J11" s="9">
        <f t="shared" si="2"/>
        <v>199</v>
      </c>
      <c r="K11" s="9">
        <f t="shared" si="2"/>
        <v>4296</v>
      </c>
      <c r="L11" s="9">
        <f t="shared" si="2"/>
        <v>3261</v>
      </c>
    </row>
    <row r="12" spans="1:12" ht="15.75" x14ac:dyDescent="0.25">
      <c r="A12" s="52" t="s">
        <v>15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2" x14ac:dyDescent="0.25">
      <c r="A13" s="3">
        <v>4</v>
      </c>
      <c r="B13" s="4" t="s">
        <v>16</v>
      </c>
      <c r="C13" s="10">
        <v>3459</v>
      </c>
      <c r="D13" s="10">
        <v>3146</v>
      </c>
      <c r="E13" s="10">
        <v>489</v>
      </c>
      <c r="F13" s="10">
        <v>440</v>
      </c>
      <c r="G13" s="10">
        <v>0</v>
      </c>
      <c r="H13" s="10">
        <v>0</v>
      </c>
      <c r="I13" s="10">
        <v>127</v>
      </c>
      <c r="J13" s="10">
        <v>120</v>
      </c>
      <c r="K13" s="31">
        <f>C13+E13+G13+I13</f>
        <v>4075</v>
      </c>
      <c r="L13" s="31">
        <f>D13+F13+H13+J13</f>
        <v>3706</v>
      </c>
    </row>
    <row r="14" spans="1:12" x14ac:dyDescent="0.25">
      <c r="A14" s="3">
        <v>5</v>
      </c>
      <c r="B14" s="4" t="s">
        <v>17</v>
      </c>
      <c r="C14" s="11">
        <v>2396</v>
      </c>
      <c r="D14" s="11">
        <v>1842</v>
      </c>
      <c r="E14" s="11">
        <v>578</v>
      </c>
      <c r="F14" s="11">
        <v>504</v>
      </c>
      <c r="G14" s="11">
        <v>0</v>
      </c>
      <c r="H14" s="11">
        <v>0</v>
      </c>
      <c r="I14" s="10">
        <v>3</v>
      </c>
      <c r="J14" s="10">
        <v>2</v>
      </c>
      <c r="K14" s="31">
        <f t="shared" ref="K14:L73" si="3">C14+E14+G14+I14</f>
        <v>2977</v>
      </c>
      <c r="L14" s="31">
        <f t="shared" si="3"/>
        <v>2348</v>
      </c>
    </row>
    <row r="15" spans="1:12" x14ac:dyDescent="0.25">
      <c r="A15" s="3">
        <v>6</v>
      </c>
      <c r="B15" s="4" t="s">
        <v>18</v>
      </c>
      <c r="C15" s="11">
        <v>239</v>
      </c>
      <c r="D15" s="11">
        <v>239</v>
      </c>
      <c r="E15" s="11">
        <v>219</v>
      </c>
      <c r="F15" s="11">
        <v>219</v>
      </c>
      <c r="G15" s="11">
        <v>0</v>
      </c>
      <c r="H15" s="11">
        <v>0</v>
      </c>
      <c r="I15" s="10">
        <v>0</v>
      </c>
      <c r="J15" s="10">
        <v>0</v>
      </c>
      <c r="K15" s="31">
        <f t="shared" si="3"/>
        <v>458</v>
      </c>
      <c r="L15" s="31">
        <f t="shared" si="3"/>
        <v>458</v>
      </c>
    </row>
    <row r="16" spans="1:12" x14ac:dyDescent="0.25">
      <c r="A16" s="3">
        <v>7</v>
      </c>
      <c r="B16" s="4" t="s">
        <v>19</v>
      </c>
      <c r="C16" s="11">
        <v>824</v>
      </c>
      <c r="D16" s="10">
        <v>648</v>
      </c>
      <c r="E16" s="11">
        <v>59</v>
      </c>
      <c r="F16" s="11">
        <v>56</v>
      </c>
      <c r="G16" s="11">
        <v>1</v>
      </c>
      <c r="H16" s="11">
        <v>1</v>
      </c>
      <c r="I16" s="10">
        <v>107</v>
      </c>
      <c r="J16" s="10">
        <v>89</v>
      </c>
      <c r="K16" s="31">
        <f t="shared" si="3"/>
        <v>991</v>
      </c>
      <c r="L16" s="31">
        <f t="shared" si="3"/>
        <v>794</v>
      </c>
    </row>
    <row r="17" spans="1:12" x14ac:dyDescent="0.25">
      <c r="A17" s="3">
        <v>8</v>
      </c>
      <c r="B17" s="4" t="s">
        <v>20</v>
      </c>
      <c r="C17" s="11">
        <v>2207</v>
      </c>
      <c r="D17" s="11">
        <v>2197</v>
      </c>
      <c r="E17" s="11">
        <v>304</v>
      </c>
      <c r="F17" s="11">
        <v>301</v>
      </c>
      <c r="G17" s="11">
        <v>44</v>
      </c>
      <c r="H17" s="11">
        <v>43</v>
      </c>
      <c r="I17" s="10">
        <v>144</v>
      </c>
      <c r="J17" s="10">
        <v>144</v>
      </c>
      <c r="K17" s="31">
        <f t="shared" si="3"/>
        <v>2699</v>
      </c>
      <c r="L17" s="31">
        <f t="shared" si="3"/>
        <v>2685</v>
      </c>
    </row>
    <row r="18" spans="1:12" x14ac:dyDescent="0.25">
      <c r="A18" s="3">
        <v>9</v>
      </c>
      <c r="B18" s="4" t="s">
        <v>21</v>
      </c>
      <c r="C18" s="11">
        <v>3006</v>
      </c>
      <c r="D18" s="11">
        <v>2677</v>
      </c>
      <c r="E18" s="11">
        <v>805</v>
      </c>
      <c r="F18" s="11">
        <v>751</v>
      </c>
      <c r="G18" s="11">
        <v>4</v>
      </c>
      <c r="H18" s="11">
        <v>4</v>
      </c>
      <c r="I18" s="10">
        <v>7</v>
      </c>
      <c r="J18" s="10">
        <v>6</v>
      </c>
      <c r="K18" s="31">
        <f t="shared" si="3"/>
        <v>3822</v>
      </c>
      <c r="L18" s="31">
        <f t="shared" si="3"/>
        <v>3438</v>
      </c>
    </row>
    <row r="19" spans="1:12" x14ac:dyDescent="0.25">
      <c r="A19" s="3">
        <v>10</v>
      </c>
      <c r="B19" s="4" t="s">
        <v>22</v>
      </c>
      <c r="C19" s="11">
        <v>702</v>
      </c>
      <c r="D19" s="11">
        <v>678</v>
      </c>
      <c r="E19" s="11">
        <v>64</v>
      </c>
      <c r="F19" s="11">
        <v>62</v>
      </c>
      <c r="G19" s="11">
        <v>10</v>
      </c>
      <c r="H19" s="11">
        <v>9</v>
      </c>
      <c r="I19" s="10">
        <v>0</v>
      </c>
      <c r="J19" s="10">
        <v>0</v>
      </c>
      <c r="K19" s="31">
        <f t="shared" si="3"/>
        <v>776</v>
      </c>
      <c r="L19" s="31">
        <f t="shared" si="3"/>
        <v>749</v>
      </c>
    </row>
    <row r="20" spans="1:12" x14ac:dyDescent="0.25">
      <c r="A20" s="3">
        <v>11</v>
      </c>
      <c r="B20" s="4" t="s">
        <v>23</v>
      </c>
      <c r="C20" s="11">
        <v>444</v>
      </c>
      <c r="D20" s="11">
        <v>444</v>
      </c>
      <c r="E20" s="11">
        <v>173</v>
      </c>
      <c r="F20" s="11">
        <v>173</v>
      </c>
      <c r="G20" s="11">
        <v>0</v>
      </c>
      <c r="H20" s="11">
        <v>0</v>
      </c>
      <c r="I20" s="10">
        <v>9</v>
      </c>
      <c r="J20" s="10">
        <v>9</v>
      </c>
      <c r="K20" s="31">
        <f t="shared" si="3"/>
        <v>626</v>
      </c>
      <c r="L20" s="31">
        <f t="shared" si="3"/>
        <v>626</v>
      </c>
    </row>
    <row r="21" spans="1:12" x14ac:dyDescent="0.25">
      <c r="A21" s="3">
        <v>12</v>
      </c>
      <c r="B21" s="4" t="s">
        <v>92</v>
      </c>
      <c r="C21" s="11">
        <v>0</v>
      </c>
      <c r="D21" s="11">
        <v>0</v>
      </c>
      <c r="E21" s="11">
        <v>0</v>
      </c>
      <c r="F21" s="11">
        <v>0</v>
      </c>
      <c r="G21" s="11">
        <v>175</v>
      </c>
      <c r="H21" s="11">
        <v>175</v>
      </c>
      <c r="I21" s="10">
        <v>0</v>
      </c>
      <c r="J21" s="10">
        <v>0</v>
      </c>
      <c r="K21" s="31">
        <f t="shared" si="3"/>
        <v>175</v>
      </c>
      <c r="L21" s="31">
        <f t="shared" si="3"/>
        <v>175</v>
      </c>
    </row>
    <row r="22" spans="1:12" x14ac:dyDescent="0.25">
      <c r="A22" s="12">
        <v>13</v>
      </c>
      <c r="B22" s="13" t="s">
        <v>24</v>
      </c>
      <c r="C22" s="11">
        <v>222</v>
      </c>
      <c r="D22" s="11">
        <v>218</v>
      </c>
      <c r="E22" s="11">
        <v>17</v>
      </c>
      <c r="F22" s="11">
        <v>20</v>
      </c>
      <c r="G22" s="11">
        <v>0</v>
      </c>
      <c r="H22" s="11">
        <v>0</v>
      </c>
      <c r="I22" s="11">
        <v>0</v>
      </c>
      <c r="J22" s="11">
        <v>0</v>
      </c>
      <c r="K22" s="31">
        <f t="shared" si="3"/>
        <v>239</v>
      </c>
      <c r="L22" s="31">
        <f t="shared" si="3"/>
        <v>238</v>
      </c>
    </row>
    <row r="23" spans="1:12" x14ac:dyDescent="0.25">
      <c r="A23" s="12">
        <v>14</v>
      </c>
      <c r="B23" s="13" t="s">
        <v>25</v>
      </c>
      <c r="C23" s="11">
        <v>158</v>
      </c>
      <c r="D23" s="11">
        <v>148</v>
      </c>
      <c r="E23" s="11">
        <v>54</v>
      </c>
      <c r="F23" s="11">
        <v>51</v>
      </c>
      <c r="G23" s="11">
        <v>15</v>
      </c>
      <c r="H23" s="11">
        <v>10</v>
      </c>
      <c r="I23" s="11">
        <v>3</v>
      </c>
      <c r="J23" s="11">
        <v>3</v>
      </c>
      <c r="K23" s="31">
        <f t="shared" si="3"/>
        <v>230</v>
      </c>
      <c r="L23" s="31">
        <f t="shared" si="3"/>
        <v>212</v>
      </c>
    </row>
    <row r="24" spans="1:12" x14ac:dyDescent="0.25">
      <c r="A24" s="12">
        <v>15</v>
      </c>
      <c r="B24" s="13" t="s">
        <v>26</v>
      </c>
      <c r="C24" s="11">
        <v>215</v>
      </c>
      <c r="D24" s="11">
        <v>215</v>
      </c>
      <c r="E24" s="11">
        <v>78</v>
      </c>
      <c r="F24" s="11">
        <v>78</v>
      </c>
      <c r="G24" s="11">
        <v>4</v>
      </c>
      <c r="H24" s="11">
        <v>4</v>
      </c>
      <c r="I24" s="11">
        <v>1</v>
      </c>
      <c r="J24" s="11">
        <v>1</v>
      </c>
      <c r="K24" s="31">
        <f t="shared" si="3"/>
        <v>298</v>
      </c>
      <c r="L24" s="31">
        <f t="shared" si="3"/>
        <v>298</v>
      </c>
    </row>
    <row r="25" spans="1:12" x14ac:dyDescent="0.25">
      <c r="A25" s="12">
        <v>16</v>
      </c>
      <c r="B25" s="13" t="s">
        <v>27</v>
      </c>
      <c r="C25" s="11">
        <v>798</v>
      </c>
      <c r="D25" s="11">
        <v>790</v>
      </c>
      <c r="E25" s="11">
        <v>88</v>
      </c>
      <c r="F25" s="11">
        <v>88</v>
      </c>
      <c r="G25" s="11">
        <v>3</v>
      </c>
      <c r="H25" s="11">
        <v>3</v>
      </c>
      <c r="I25" s="11">
        <v>12</v>
      </c>
      <c r="J25" s="11">
        <v>12</v>
      </c>
      <c r="K25" s="31">
        <f t="shared" si="3"/>
        <v>901</v>
      </c>
      <c r="L25" s="31">
        <f t="shared" si="3"/>
        <v>893</v>
      </c>
    </row>
    <row r="26" spans="1:12" x14ac:dyDescent="0.25">
      <c r="A26" s="12">
        <v>17</v>
      </c>
      <c r="B26" s="13" t="s">
        <v>28</v>
      </c>
      <c r="C26" s="11">
        <v>759</v>
      </c>
      <c r="D26" s="11">
        <v>759</v>
      </c>
      <c r="E26" s="11">
        <v>118</v>
      </c>
      <c r="F26" s="11">
        <v>118</v>
      </c>
      <c r="G26" s="11">
        <v>0</v>
      </c>
      <c r="H26" s="11">
        <v>0</v>
      </c>
      <c r="I26" s="11">
        <v>1</v>
      </c>
      <c r="J26" s="11">
        <v>1</v>
      </c>
      <c r="K26" s="31">
        <f t="shared" si="3"/>
        <v>878</v>
      </c>
      <c r="L26" s="31">
        <f t="shared" si="3"/>
        <v>878</v>
      </c>
    </row>
    <row r="27" spans="1:12" x14ac:dyDescent="0.25">
      <c r="A27" s="12">
        <v>18</v>
      </c>
      <c r="B27" s="13" t="s">
        <v>29</v>
      </c>
      <c r="C27" s="11">
        <v>1733</v>
      </c>
      <c r="D27" s="11">
        <v>1333</v>
      </c>
      <c r="E27" s="11">
        <v>349</v>
      </c>
      <c r="F27" s="11">
        <v>300</v>
      </c>
      <c r="G27" s="11">
        <v>51</v>
      </c>
      <c r="H27" s="11">
        <v>36</v>
      </c>
      <c r="I27" s="11">
        <v>97</v>
      </c>
      <c r="J27" s="11">
        <v>95</v>
      </c>
      <c r="K27" s="31">
        <f t="shared" si="3"/>
        <v>2230</v>
      </c>
      <c r="L27" s="31">
        <f t="shared" si="3"/>
        <v>1764</v>
      </c>
    </row>
    <row r="28" spans="1:12" x14ac:dyDescent="0.25">
      <c r="A28" s="12">
        <v>19</v>
      </c>
      <c r="B28" s="13" t="s">
        <v>30</v>
      </c>
      <c r="C28" s="11">
        <v>48</v>
      </c>
      <c r="D28" s="11">
        <v>46</v>
      </c>
      <c r="E28" s="11">
        <v>6</v>
      </c>
      <c r="F28" s="11">
        <v>6</v>
      </c>
      <c r="G28" s="11">
        <v>0</v>
      </c>
      <c r="H28" s="11">
        <v>0</v>
      </c>
      <c r="I28" s="11">
        <v>44</v>
      </c>
      <c r="J28" s="11">
        <v>39</v>
      </c>
      <c r="K28" s="31">
        <f t="shared" si="3"/>
        <v>98</v>
      </c>
      <c r="L28" s="31">
        <f t="shared" si="3"/>
        <v>91</v>
      </c>
    </row>
    <row r="29" spans="1:12" x14ac:dyDescent="0.25">
      <c r="A29" s="12">
        <v>20</v>
      </c>
      <c r="B29" s="13" t="s">
        <v>31</v>
      </c>
      <c r="C29" s="11">
        <v>2490</v>
      </c>
      <c r="D29" s="11">
        <v>1872</v>
      </c>
      <c r="E29" s="11">
        <v>433</v>
      </c>
      <c r="F29" s="11">
        <v>331</v>
      </c>
      <c r="G29" s="11">
        <v>0</v>
      </c>
      <c r="H29" s="11">
        <v>0</v>
      </c>
      <c r="I29" s="11">
        <v>112</v>
      </c>
      <c r="J29" s="11">
        <v>88</v>
      </c>
      <c r="K29" s="31">
        <f t="shared" si="3"/>
        <v>3035</v>
      </c>
      <c r="L29" s="31">
        <f t="shared" si="3"/>
        <v>2291</v>
      </c>
    </row>
    <row r="30" spans="1:12" x14ac:dyDescent="0.25">
      <c r="A30" s="12">
        <v>21</v>
      </c>
      <c r="B30" s="13" t="s">
        <v>32</v>
      </c>
      <c r="C30" s="11">
        <v>4805</v>
      </c>
      <c r="D30" s="11">
        <v>4227</v>
      </c>
      <c r="E30" s="11">
        <v>398</v>
      </c>
      <c r="F30" s="11">
        <v>351</v>
      </c>
      <c r="G30" s="11">
        <v>0</v>
      </c>
      <c r="H30" s="11">
        <v>0</v>
      </c>
      <c r="I30" s="11">
        <v>101</v>
      </c>
      <c r="J30" s="11">
        <v>76</v>
      </c>
      <c r="K30" s="31">
        <f t="shared" si="3"/>
        <v>5304</v>
      </c>
      <c r="L30" s="31">
        <f t="shared" si="3"/>
        <v>4654</v>
      </c>
    </row>
    <row r="31" spans="1:12" x14ac:dyDescent="0.25">
      <c r="A31" s="12">
        <v>22</v>
      </c>
      <c r="B31" s="13" t="s">
        <v>33</v>
      </c>
      <c r="C31" s="11">
        <v>775</v>
      </c>
      <c r="D31" s="11">
        <v>618</v>
      </c>
      <c r="E31" s="11">
        <v>356</v>
      </c>
      <c r="F31" s="11">
        <v>312</v>
      </c>
      <c r="G31" s="11">
        <v>0</v>
      </c>
      <c r="H31" s="11">
        <v>0</v>
      </c>
      <c r="I31" s="11">
        <v>7</v>
      </c>
      <c r="J31" s="11">
        <v>7</v>
      </c>
      <c r="K31" s="31">
        <f t="shared" si="3"/>
        <v>1138</v>
      </c>
      <c r="L31" s="31">
        <f t="shared" si="3"/>
        <v>937</v>
      </c>
    </row>
    <row r="32" spans="1:12" x14ac:dyDescent="0.25">
      <c r="A32" s="12">
        <v>23</v>
      </c>
      <c r="B32" s="13" t="s">
        <v>34</v>
      </c>
      <c r="C32" s="11">
        <v>0</v>
      </c>
      <c r="D32" s="11">
        <v>0</v>
      </c>
      <c r="E32" s="11">
        <v>0</v>
      </c>
      <c r="F32" s="11">
        <v>0</v>
      </c>
      <c r="G32" s="11">
        <v>422</v>
      </c>
      <c r="H32" s="11">
        <v>345</v>
      </c>
      <c r="I32" s="11">
        <v>0</v>
      </c>
      <c r="J32" s="11">
        <v>0</v>
      </c>
      <c r="K32" s="31">
        <f t="shared" si="3"/>
        <v>422</v>
      </c>
      <c r="L32" s="31">
        <f t="shared" si="3"/>
        <v>345</v>
      </c>
    </row>
    <row r="33" spans="1:12" x14ac:dyDescent="0.25">
      <c r="A33" s="12">
        <v>24</v>
      </c>
      <c r="B33" s="13" t="s">
        <v>35</v>
      </c>
      <c r="C33" s="11">
        <v>0</v>
      </c>
      <c r="D33" s="11">
        <v>0</v>
      </c>
      <c r="E33" s="11">
        <v>0</v>
      </c>
      <c r="F33" s="11">
        <v>0</v>
      </c>
      <c r="G33" s="11">
        <v>174</v>
      </c>
      <c r="H33" s="11">
        <v>174</v>
      </c>
      <c r="I33" s="11">
        <v>0</v>
      </c>
      <c r="J33" s="11">
        <v>0</v>
      </c>
      <c r="K33" s="31">
        <f t="shared" si="3"/>
        <v>174</v>
      </c>
      <c r="L33" s="31">
        <f t="shared" si="3"/>
        <v>174</v>
      </c>
    </row>
    <row r="34" spans="1:12" x14ac:dyDescent="0.25">
      <c r="A34" s="12">
        <v>25</v>
      </c>
      <c r="B34" s="13" t="s">
        <v>36</v>
      </c>
      <c r="C34" s="11">
        <v>442</v>
      </c>
      <c r="D34" s="11">
        <v>401</v>
      </c>
      <c r="E34" s="11">
        <v>205</v>
      </c>
      <c r="F34" s="11">
        <v>173</v>
      </c>
      <c r="G34" s="11">
        <v>5</v>
      </c>
      <c r="H34" s="11">
        <v>1</v>
      </c>
      <c r="I34" s="11">
        <v>0</v>
      </c>
      <c r="J34" s="11">
        <v>0</v>
      </c>
      <c r="K34" s="31">
        <f t="shared" si="3"/>
        <v>652</v>
      </c>
      <c r="L34" s="31">
        <f t="shared" si="3"/>
        <v>575</v>
      </c>
    </row>
    <row r="35" spans="1:12" x14ac:dyDescent="0.25">
      <c r="A35" s="12">
        <v>26</v>
      </c>
      <c r="B35" s="13" t="s">
        <v>37</v>
      </c>
      <c r="C35" s="11">
        <v>776</v>
      </c>
      <c r="D35" s="11">
        <v>728</v>
      </c>
      <c r="E35" s="11">
        <v>175</v>
      </c>
      <c r="F35" s="11">
        <v>165</v>
      </c>
      <c r="G35" s="11">
        <v>45</v>
      </c>
      <c r="H35" s="11">
        <v>45</v>
      </c>
      <c r="I35" s="11">
        <v>14</v>
      </c>
      <c r="J35" s="11">
        <v>11</v>
      </c>
      <c r="K35" s="31">
        <f t="shared" si="3"/>
        <v>1010</v>
      </c>
      <c r="L35" s="31">
        <f t="shared" si="3"/>
        <v>949</v>
      </c>
    </row>
    <row r="36" spans="1:12" x14ac:dyDescent="0.25">
      <c r="A36" s="12">
        <v>27</v>
      </c>
      <c r="B36" s="13" t="s">
        <v>38</v>
      </c>
      <c r="C36" s="11">
        <v>304</v>
      </c>
      <c r="D36" s="11">
        <v>275</v>
      </c>
      <c r="E36" s="11">
        <v>331</v>
      </c>
      <c r="F36" s="11">
        <v>305</v>
      </c>
      <c r="G36" s="11">
        <v>63</v>
      </c>
      <c r="H36" s="11">
        <v>57</v>
      </c>
      <c r="I36" s="11">
        <v>0</v>
      </c>
      <c r="J36" s="11">
        <v>0</v>
      </c>
      <c r="K36" s="31">
        <f t="shared" si="3"/>
        <v>698</v>
      </c>
      <c r="L36" s="31">
        <f t="shared" si="3"/>
        <v>637</v>
      </c>
    </row>
    <row r="37" spans="1:12" x14ac:dyDescent="0.25">
      <c r="A37" s="12">
        <v>28</v>
      </c>
      <c r="B37" s="13" t="s">
        <v>39</v>
      </c>
      <c r="C37" s="11">
        <v>634</v>
      </c>
      <c r="D37" s="11">
        <v>523</v>
      </c>
      <c r="E37" s="11">
        <v>440</v>
      </c>
      <c r="F37" s="11">
        <v>375</v>
      </c>
      <c r="G37" s="11">
        <v>381</v>
      </c>
      <c r="H37" s="11">
        <v>272</v>
      </c>
      <c r="I37" s="11">
        <v>4</v>
      </c>
      <c r="J37" s="11">
        <v>4</v>
      </c>
      <c r="K37" s="31">
        <f>C37+E37+G37+I37</f>
        <v>1459</v>
      </c>
      <c r="L37" s="31">
        <f t="shared" si="3"/>
        <v>1174</v>
      </c>
    </row>
    <row r="38" spans="1:12" x14ac:dyDescent="0.25">
      <c r="A38" s="12">
        <v>29</v>
      </c>
      <c r="B38" s="13" t="s">
        <v>40</v>
      </c>
      <c r="C38" s="11">
        <v>57</v>
      </c>
      <c r="D38" s="11">
        <v>57</v>
      </c>
      <c r="E38" s="11">
        <v>22</v>
      </c>
      <c r="F38" s="11">
        <v>22</v>
      </c>
      <c r="G38" s="11">
        <v>1</v>
      </c>
      <c r="H38" s="11">
        <v>1</v>
      </c>
      <c r="I38" s="11">
        <v>1</v>
      </c>
      <c r="J38" s="11">
        <v>1</v>
      </c>
      <c r="K38" s="31">
        <f t="shared" ref="K38:K55" si="4">C38+E38+G38+I38</f>
        <v>81</v>
      </c>
      <c r="L38" s="31">
        <f t="shared" si="3"/>
        <v>81</v>
      </c>
    </row>
    <row r="39" spans="1:12" x14ac:dyDescent="0.25">
      <c r="A39" s="12">
        <v>30</v>
      </c>
      <c r="B39" s="13" t="s">
        <v>41</v>
      </c>
      <c r="C39" s="11">
        <v>170</v>
      </c>
      <c r="D39" s="11">
        <v>163</v>
      </c>
      <c r="E39" s="11">
        <v>51</v>
      </c>
      <c r="F39" s="11">
        <v>51</v>
      </c>
      <c r="G39" s="11">
        <v>0</v>
      </c>
      <c r="H39" s="11">
        <v>0</v>
      </c>
      <c r="I39" s="11">
        <v>4</v>
      </c>
      <c r="J39" s="11">
        <v>1</v>
      </c>
      <c r="K39" s="31">
        <f t="shared" si="4"/>
        <v>225</v>
      </c>
      <c r="L39" s="31">
        <f t="shared" si="3"/>
        <v>215</v>
      </c>
    </row>
    <row r="40" spans="1:12" x14ac:dyDescent="0.25">
      <c r="A40" s="12">
        <v>31</v>
      </c>
      <c r="B40" s="13" t="s">
        <v>42</v>
      </c>
      <c r="C40" s="11">
        <v>57</v>
      </c>
      <c r="D40" s="11">
        <v>56</v>
      </c>
      <c r="E40" s="11">
        <v>13</v>
      </c>
      <c r="F40" s="11">
        <v>14</v>
      </c>
      <c r="G40" s="11">
        <v>0</v>
      </c>
      <c r="H40" s="11">
        <v>0</v>
      </c>
      <c r="I40" s="11">
        <v>0</v>
      </c>
      <c r="J40" s="11">
        <v>0</v>
      </c>
      <c r="K40" s="31">
        <f t="shared" si="4"/>
        <v>70</v>
      </c>
      <c r="L40" s="31">
        <f t="shared" si="3"/>
        <v>70</v>
      </c>
    </row>
    <row r="41" spans="1:12" x14ac:dyDescent="0.25">
      <c r="A41" s="12">
        <v>32</v>
      </c>
      <c r="B41" s="13" t="s">
        <v>43</v>
      </c>
      <c r="C41" s="11">
        <v>12</v>
      </c>
      <c r="D41" s="11">
        <v>11</v>
      </c>
      <c r="E41" s="11">
        <v>3</v>
      </c>
      <c r="F41" s="11">
        <v>3</v>
      </c>
      <c r="G41" s="11">
        <v>0</v>
      </c>
      <c r="H41" s="11">
        <v>0</v>
      </c>
      <c r="I41" s="11">
        <v>0</v>
      </c>
      <c r="J41" s="11">
        <v>0</v>
      </c>
      <c r="K41" s="31">
        <f t="shared" si="4"/>
        <v>15</v>
      </c>
      <c r="L41" s="31">
        <f t="shared" si="3"/>
        <v>14</v>
      </c>
    </row>
    <row r="42" spans="1:12" x14ac:dyDescent="0.25">
      <c r="A42" s="12">
        <v>33</v>
      </c>
      <c r="B42" s="13" t="s">
        <v>44</v>
      </c>
      <c r="C42" s="11">
        <v>9</v>
      </c>
      <c r="D42" s="11">
        <v>7</v>
      </c>
      <c r="E42" s="11">
        <v>3</v>
      </c>
      <c r="F42" s="11">
        <v>2</v>
      </c>
      <c r="G42" s="11">
        <v>0</v>
      </c>
      <c r="H42" s="11">
        <v>0</v>
      </c>
      <c r="I42" s="11">
        <v>1</v>
      </c>
      <c r="J42" s="11">
        <v>1</v>
      </c>
      <c r="K42" s="31">
        <f t="shared" si="4"/>
        <v>13</v>
      </c>
      <c r="L42" s="31">
        <f t="shared" si="3"/>
        <v>10</v>
      </c>
    </row>
    <row r="43" spans="1:12" x14ac:dyDescent="0.25">
      <c r="A43" s="12">
        <v>34</v>
      </c>
      <c r="B43" s="13" t="s">
        <v>45</v>
      </c>
      <c r="C43" s="11">
        <v>17</v>
      </c>
      <c r="D43" s="11">
        <v>15</v>
      </c>
      <c r="E43" s="11">
        <v>7</v>
      </c>
      <c r="F43" s="11">
        <v>7</v>
      </c>
      <c r="G43" s="11">
        <v>1</v>
      </c>
      <c r="H43" s="11">
        <v>0</v>
      </c>
      <c r="I43" s="11">
        <v>0</v>
      </c>
      <c r="J43" s="11">
        <v>0</v>
      </c>
      <c r="K43" s="31">
        <f t="shared" si="4"/>
        <v>25</v>
      </c>
      <c r="L43" s="31">
        <f t="shared" si="3"/>
        <v>22</v>
      </c>
    </row>
    <row r="44" spans="1:12" x14ac:dyDescent="0.25">
      <c r="A44" s="12">
        <v>35</v>
      </c>
      <c r="B44" s="13" t="s">
        <v>46</v>
      </c>
      <c r="C44" s="11">
        <v>89</v>
      </c>
      <c r="D44" s="11">
        <v>86</v>
      </c>
      <c r="E44" s="11">
        <v>15</v>
      </c>
      <c r="F44" s="11">
        <v>13</v>
      </c>
      <c r="G44" s="11">
        <v>0</v>
      </c>
      <c r="H44" s="11">
        <v>0</v>
      </c>
      <c r="I44" s="11">
        <v>1</v>
      </c>
      <c r="J44" s="11">
        <v>1</v>
      </c>
      <c r="K44" s="31">
        <f t="shared" si="4"/>
        <v>105</v>
      </c>
      <c r="L44" s="31">
        <f t="shared" si="3"/>
        <v>100</v>
      </c>
    </row>
    <row r="45" spans="1:12" x14ac:dyDescent="0.25">
      <c r="A45" s="12">
        <v>36</v>
      </c>
      <c r="B45" s="13" t="s">
        <v>47</v>
      </c>
      <c r="C45" s="11">
        <v>42</v>
      </c>
      <c r="D45" s="11">
        <v>42</v>
      </c>
      <c r="E45" s="11">
        <v>4</v>
      </c>
      <c r="F45" s="11">
        <v>4</v>
      </c>
      <c r="G45" s="11">
        <v>0</v>
      </c>
      <c r="H45" s="11">
        <v>0</v>
      </c>
      <c r="I45" s="11">
        <v>0</v>
      </c>
      <c r="J45" s="11">
        <v>0</v>
      </c>
      <c r="K45" s="31">
        <f t="shared" si="4"/>
        <v>46</v>
      </c>
      <c r="L45" s="31">
        <f t="shared" si="3"/>
        <v>46</v>
      </c>
    </row>
    <row r="46" spans="1:12" x14ac:dyDescent="0.25">
      <c r="A46" s="12">
        <v>37</v>
      </c>
      <c r="B46" s="13" t="s">
        <v>48</v>
      </c>
      <c r="C46" s="11">
        <v>13</v>
      </c>
      <c r="D46" s="11">
        <v>13</v>
      </c>
      <c r="E46" s="11">
        <v>2</v>
      </c>
      <c r="F46" s="11">
        <v>2</v>
      </c>
      <c r="G46" s="11">
        <v>0</v>
      </c>
      <c r="H46" s="11">
        <v>0</v>
      </c>
      <c r="I46" s="11">
        <v>2</v>
      </c>
      <c r="J46" s="11">
        <v>2</v>
      </c>
      <c r="K46" s="31">
        <f t="shared" si="4"/>
        <v>17</v>
      </c>
      <c r="L46" s="31">
        <f t="shared" si="3"/>
        <v>17</v>
      </c>
    </row>
    <row r="47" spans="1:12" x14ac:dyDescent="0.25">
      <c r="A47" s="12">
        <v>38</v>
      </c>
      <c r="B47" s="13" t="s">
        <v>49</v>
      </c>
      <c r="C47" s="11">
        <v>29</v>
      </c>
      <c r="D47" s="11">
        <v>29</v>
      </c>
      <c r="E47" s="11">
        <v>16</v>
      </c>
      <c r="F47" s="11">
        <v>16</v>
      </c>
      <c r="G47" s="11">
        <v>3</v>
      </c>
      <c r="H47" s="11">
        <v>3</v>
      </c>
      <c r="I47" s="11">
        <v>0</v>
      </c>
      <c r="J47" s="11">
        <v>0</v>
      </c>
      <c r="K47" s="31">
        <f t="shared" si="4"/>
        <v>48</v>
      </c>
      <c r="L47" s="31">
        <f t="shared" si="3"/>
        <v>48</v>
      </c>
    </row>
    <row r="48" spans="1:12" x14ac:dyDescent="0.25">
      <c r="A48" s="12">
        <v>39</v>
      </c>
      <c r="B48" s="13" t="s">
        <v>50</v>
      </c>
      <c r="C48" s="11">
        <v>23</v>
      </c>
      <c r="D48" s="11">
        <v>21</v>
      </c>
      <c r="E48" s="11">
        <v>6</v>
      </c>
      <c r="F48" s="11">
        <v>5</v>
      </c>
      <c r="G48" s="11">
        <v>0</v>
      </c>
      <c r="H48" s="11">
        <v>0</v>
      </c>
      <c r="I48" s="11">
        <v>1</v>
      </c>
      <c r="J48" s="11">
        <v>0</v>
      </c>
      <c r="K48" s="31">
        <f t="shared" si="4"/>
        <v>30</v>
      </c>
      <c r="L48" s="31">
        <f t="shared" si="3"/>
        <v>26</v>
      </c>
    </row>
    <row r="49" spans="1:12" x14ac:dyDescent="0.25">
      <c r="A49" s="12">
        <v>40</v>
      </c>
      <c r="B49" s="13" t="s">
        <v>96</v>
      </c>
      <c r="C49" s="11">
        <v>74</v>
      </c>
      <c r="D49" s="11">
        <v>83</v>
      </c>
      <c r="E49" s="11">
        <v>27</v>
      </c>
      <c r="F49" s="11">
        <v>17</v>
      </c>
      <c r="G49" s="11">
        <v>6</v>
      </c>
      <c r="H49" s="11">
        <v>5</v>
      </c>
      <c r="I49" s="11">
        <v>0</v>
      </c>
      <c r="J49" s="11">
        <v>0</v>
      </c>
      <c r="K49" s="31">
        <f t="shared" si="4"/>
        <v>107</v>
      </c>
      <c r="L49" s="31">
        <f t="shared" si="3"/>
        <v>105</v>
      </c>
    </row>
    <row r="50" spans="1:12" x14ac:dyDescent="0.25">
      <c r="A50" s="12">
        <v>41</v>
      </c>
      <c r="B50" s="13" t="s">
        <v>51</v>
      </c>
      <c r="C50" s="11">
        <v>189</v>
      </c>
      <c r="D50" s="11">
        <v>183</v>
      </c>
      <c r="E50" s="11">
        <v>29</v>
      </c>
      <c r="F50" s="11">
        <v>29</v>
      </c>
      <c r="G50" s="11">
        <v>0</v>
      </c>
      <c r="H50" s="11">
        <v>0</v>
      </c>
      <c r="I50" s="11">
        <v>5</v>
      </c>
      <c r="J50" s="11">
        <v>4</v>
      </c>
      <c r="K50" s="31">
        <f t="shared" si="4"/>
        <v>223</v>
      </c>
      <c r="L50" s="31">
        <f t="shared" si="3"/>
        <v>216</v>
      </c>
    </row>
    <row r="51" spans="1:12" x14ac:dyDescent="0.25">
      <c r="A51" s="12">
        <v>42</v>
      </c>
      <c r="B51" s="13" t="s">
        <v>52</v>
      </c>
      <c r="C51" s="11">
        <v>189</v>
      </c>
      <c r="D51" s="11">
        <v>187</v>
      </c>
      <c r="E51" s="11">
        <v>28</v>
      </c>
      <c r="F51" s="11">
        <v>25</v>
      </c>
      <c r="G51" s="11">
        <v>0</v>
      </c>
      <c r="H51" s="11">
        <v>0</v>
      </c>
      <c r="I51" s="11">
        <v>1</v>
      </c>
      <c r="J51" s="11">
        <v>1</v>
      </c>
      <c r="K51" s="31">
        <f t="shared" si="4"/>
        <v>218</v>
      </c>
      <c r="L51" s="31">
        <f t="shared" si="3"/>
        <v>213</v>
      </c>
    </row>
    <row r="52" spans="1:12" x14ac:dyDescent="0.25">
      <c r="A52" s="12">
        <v>43</v>
      </c>
      <c r="B52" s="13" t="s">
        <v>53</v>
      </c>
      <c r="C52" s="11">
        <v>5</v>
      </c>
      <c r="D52" s="11">
        <v>4</v>
      </c>
      <c r="E52" s="11">
        <v>4</v>
      </c>
      <c r="F52" s="11">
        <v>4</v>
      </c>
      <c r="G52" s="11">
        <v>3</v>
      </c>
      <c r="H52" s="11">
        <v>2</v>
      </c>
      <c r="I52" s="11">
        <v>0</v>
      </c>
      <c r="J52" s="11">
        <v>0</v>
      </c>
      <c r="K52" s="31">
        <f t="shared" si="4"/>
        <v>12</v>
      </c>
      <c r="L52" s="31">
        <f t="shared" si="3"/>
        <v>10</v>
      </c>
    </row>
    <row r="53" spans="1:12" x14ac:dyDescent="0.25">
      <c r="A53" s="12">
        <v>44</v>
      </c>
      <c r="B53" s="13" t="s">
        <v>54</v>
      </c>
      <c r="C53" s="11">
        <v>17</v>
      </c>
      <c r="D53" s="11">
        <v>17</v>
      </c>
      <c r="E53" s="11">
        <v>6</v>
      </c>
      <c r="F53" s="11">
        <v>6</v>
      </c>
      <c r="G53" s="11">
        <v>0</v>
      </c>
      <c r="H53" s="11">
        <v>0</v>
      </c>
      <c r="I53" s="11">
        <v>0</v>
      </c>
      <c r="J53" s="11">
        <v>0</v>
      </c>
      <c r="K53" s="31">
        <f t="shared" si="4"/>
        <v>23</v>
      </c>
      <c r="L53" s="31">
        <f t="shared" si="3"/>
        <v>23</v>
      </c>
    </row>
    <row r="54" spans="1:12" x14ac:dyDescent="0.25">
      <c r="A54" s="12">
        <v>45</v>
      </c>
      <c r="B54" s="13" t="s">
        <v>55</v>
      </c>
      <c r="C54" s="11">
        <v>109</v>
      </c>
      <c r="D54" s="11">
        <v>111</v>
      </c>
      <c r="E54" s="11">
        <v>38</v>
      </c>
      <c r="F54" s="11">
        <v>36</v>
      </c>
      <c r="G54" s="11">
        <v>0</v>
      </c>
      <c r="H54" s="11">
        <v>0</v>
      </c>
      <c r="I54" s="11">
        <v>2</v>
      </c>
      <c r="J54" s="11">
        <v>2</v>
      </c>
      <c r="K54" s="31">
        <f t="shared" si="4"/>
        <v>149</v>
      </c>
      <c r="L54" s="31">
        <f t="shared" si="3"/>
        <v>149</v>
      </c>
    </row>
    <row r="55" spans="1:12" x14ac:dyDescent="0.25">
      <c r="A55" s="12">
        <v>46</v>
      </c>
      <c r="B55" s="13" t="s">
        <v>56</v>
      </c>
      <c r="C55" s="11">
        <v>125</v>
      </c>
      <c r="D55" s="11">
        <v>74</v>
      </c>
      <c r="E55" s="11">
        <v>15</v>
      </c>
      <c r="F55" s="11">
        <v>12</v>
      </c>
      <c r="G55" s="11">
        <v>0</v>
      </c>
      <c r="H55" s="11">
        <v>0</v>
      </c>
      <c r="I55" s="11">
        <v>2</v>
      </c>
      <c r="J55" s="11">
        <v>1</v>
      </c>
      <c r="K55" s="31">
        <f t="shared" si="4"/>
        <v>142</v>
      </c>
      <c r="L55" s="31">
        <f t="shared" si="3"/>
        <v>87</v>
      </c>
    </row>
    <row r="56" spans="1:12" x14ac:dyDescent="0.25">
      <c r="B56" s="8" t="s">
        <v>10</v>
      </c>
      <c r="C56" s="9">
        <f>SUM(C13:C55)</f>
        <v>28662</v>
      </c>
      <c r="D56" s="9">
        <f t="shared" ref="D56:L56" si="5">SUM(D13:D55)</f>
        <v>25183</v>
      </c>
      <c r="E56" s="9">
        <f t="shared" si="5"/>
        <v>6028</v>
      </c>
      <c r="F56" s="9">
        <f t="shared" si="5"/>
        <v>5447</v>
      </c>
      <c r="G56" s="9">
        <f t="shared" si="5"/>
        <v>1411</v>
      </c>
      <c r="H56" s="9">
        <f t="shared" si="5"/>
        <v>1190</v>
      </c>
      <c r="I56" s="9">
        <f t="shared" si="5"/>
        <v>813</v>
      </c>
      <c r="J56" s="9">
        <f t="shared" si="5"/>
        <v>721</v>
      </c>
      <c r="K56" s="9">
        <f t="shared" si="5"/>
        <v>36914</v>
      </c>
      <c r="L56" s="9">
        <f t="shared" si="5"/>
        <v>32541</v>
      </c>
    </row>
    <row r="57" spans="1:12" ht="15.75" x14ac:dyDescent="0.25">
      <c r="A57" s="52" t="s">
        <v>57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</row>
    <row r="58" spans="1:12" x14ac:dyDescent="0.25">
      <c r="A58" s="3">
        <v>47</v>
      </c>
      <c r="B58" s="4" t="s">
        <v>58</v>
      </c>
      <c r="C58" s="11">
        <v>879</v>
      </c>
      <c r="D58" s="11">
        <v>881</v>
      </c>
      <c r="E58" s="11">
        <v>118</v>
      </c>
      <c r="F58" s="11">
        <v>118</v>
      </c>
      <c r="G58" s="11">
        <v>0</v>
      </c>
      <c r="H58" s="11">
        <v>0</v>
      </c>
      <c r="I58" s="10">
        <v>49</v>
      </c>
      <c r="J58" s="10">
        <v>48</v>
      </c>
      <c r="K58" s="31">
        <f t="shared" si="3"/>
        <v>1046</v>
      </c>
      <c r="L58" s="31">
        <f t="shared" si="3"/>
        <v>1047</v>
      </c>
    </row>
    <row r="59" spans="1:12" x14ac:dyDescent="0.25">
      <c r="A59" s="3">
        <v>48</v>
      </c>
      <c r="B59" s="4" t="s">
        <v>59</v>
      </c>
      <c r="C59" s="11">
        <v>236</v>
      </c>
      <c r="D59" s="11">
        <v>235</v>
      </c>
      <c r="E59" s="11">
        <v>56</v>
      </c>
      <c r="F59" s="11">
        <v>56</v>
      </c>
      <c r="G59" s="11">
        <v>0</v>
      </c>
      <c r="H59" s="11">
        <v>0</v>
      </c>
      <c r="I59" s="10">
        <v>1</v>
      </c>
      <c r="J59" s="10">
        <v>1</v>
      </c>
      <c r="K59" s="31">
        <f t="shared" si="3"/>
        <v>293</v>
      </c>
      <c r="L59" s="31">
        <f t="shared" si="3"/>
        <v>292</v>
      </c>
    </row>
    <row r="60" spans="1:12" x14ac:dyDescent="0.25">
      <c r="A60" s="3">
        <v>49</v>
      </c>
      <c r="B60" s="4" t="s">
        <v>60</v>
      </c>
      <c r="C60" s="11">
        <v>0</v>
      </c>
      <c r="D60" s="11">
        <v>0</v>
      </c>
      <c r="E60" s="11">
        <v>0</v>
      </c>
      <c r="F60" s="11">
        <v>0</v>
      </c>
      <c r="G60" s="11">
        <v>141</v>
      </c>
      <c r="H60" s="11">
        <v>134</v>
      </c>
      <c r="I60" s="10">
        <v>0</v>
      </c>
      <c r="J60" s="10">
        <v>0</v>
      </c>
      <c r="K60" s="31">
        <f t="shared" si="3"/>
        <v>141</v>
      </c>
      <c r="L60" s="31">
        <f t="shared" si="3"/>
        <v>134</v>
      </c>
    </row>
    <row r="61" spans="1:12" x14ac:dyDescent="0.25">
      <c r="A61" s="3">
        <v>50</v>
      </c>
      <c r="B61" s="4" t="s">
        <v>61</v>
      </c>
      <c r="C61" s="11">
        <v>2149</v>
      </c>
      <c r="D61" s="11">
        <v>1904</v>
      </c>
      <c r="E61" s="11">
        <v>762</v>
      </c>
      <c r="F61" s="11">
        <v>730</v>
      </c>
      <c r="G61" s="11">
        <v>11</v>
      </c>
      <c r="H61" s="11">
        <v>2</v>
      </c>
      <c r="I61" s="10">
        <v>49</v>
      </c>
      <c r="J61" s="10">
        <v>45</v>
      </c>
      <c r="K61" s="31">
        <f t="shared" si="3"/>
        <v>2971</v>
      </c>
      <c r="L61" s="31">
        <f t="shared" si="3"/>
        <v>2681</v>
      </c>
    </row>
    <row r="62" spans="1:12" x14ac:dyDescent="0.25">
      <c r="A62" s="3">
        <v>51</v>
      </c>
      <c r="B62" s="4" t="s">
        <v>62</v>
      </c>
      <c r="C62" s="10">
        <v>4072</v>
      </c>
      <c r="D62" s="10">
        <v>2833</v>
      </c>
      <c r="E62" s="10">
        <v>465</v>
      </c>
      <c r="F62" s="10">
        <v>413</v>
      </c>
      <c r="G62" s="11">
        <v>16</v>
      </c>
      <c r="H62" s="11">
        <v>2</v>
      </c>
      <c r="I62" s="10">
        <v>127</v>
      </c>
      <c r="J62" s="10">
        <v>107</v>
      </c>
      <c r="K62" s="31">
        <f t="shared" si="3"/>
        <v>4680</v>
      </c>
      <c r="L62" s="31">
        <f t="shared" si="3"/>
        <v>3355</v>
      </c>
    </row>
    <row r="63" spans="1:12" x14ac:dyDescent="0.25">
      <c r="A63" s="3">
        <v>52</v>
      </c>
      <c r="B63" s="4" t="s">
        <v>63</v>
      </c>
      <c r="C63" s="10">
        <v>0</v>
      </c>
      <c r="D63" s="10">
        <v>0</v>
      </c>
      <c r="E63" s="10">
        <v>0</v>
      </c>
      <c r="F63" s="10">
        <v>0</v>
      </c>
      <c r="G63" s="11">
        <v>325</v>
      </c>
      <c r="H63" s="11">
        <v>277</v>
      </c>
      <c r="I63" s="10">
        <v>0</v>
      </c>
      <c r="J63" s="10">
        <v>0</v>
      </c>
      <c r="K63" s="31">
        <f t="shared" si="3"/>
        <v>325</v>
      </c>
      <c r="L63" s="31">
        <f t="shared" si="3"/>
        <v>277</v>
      </c>
    </row>
    <row r="64" spans="1:12" x14ac:dyDescent="0.25">
      <c r="A64" s="3">
        <v>53</v>
      </c>
      <c r="B64" s="4" t="s">
        <v>64</v>
      </c>
      <c r="C64" s="10">
        <v>172</v>
      </c>
      <c r="D64" s="10">
        <v>171</v>
      </c>
      <c r="E64" s="10">
        <v>52</v>
      </c>
      <c r="F64" s="10">
        <v>52</v>
      </c>
      <c r="G64" s="11">
        <v>1</v>
      </c>
      <c r="H64" s="11">
        <v>1</v>
      </c>
      <c r="I64" s="10">
        <v>1</v>
      </c>
      <c r="J64" s="10">
        <v>1</v>
      </c>
      <c r="K64" s="31">
        <f t="shared" si="3"/>
        <v>226</v>
      </c>
      <c r="L64" s="31">
        <f t="shared" si="3"/>
        <v>225</v>
      </c>
    </row>
    <row r="65" spans="1:12" x14ac:dyDescent="0.25">
      <c r="A65" s="3">
        <v>54</v>
      </c>
      <c r="B65" s="4" t="s">
        <v>65</v>
      </c>
      <c r="C65" s="10">
        <v>804</v>
      </c>
      <c r="D65" s="10">
        <v>794</v>
      </c>
      <c r="E65" s="10">
        <v>86</v>
      </c>
      <c r="F65" s="10">
        <v>84</v>
      </c>
      <c r="G65" s="11">
        <v>2</v>
      </c>
      <c r="H65" s="11">
        <v>2</v>
      </c>
      <c r="I65" s="10">
        <v>43</v>
      </c>
      <c r="J65" s="10">
        <v>43</v>
      </c>
      <c r="K65" s="31">
        <f t="shared" si="3"/>
        <v>935</v>
      </c>
      <c r="L65" s="31">
        <f t="shared" si="3"/>
        <v>923</v>
      </c>
    </row>
    <row r="66" spans="1:12" ht="15.75" customHeight="1" x14ac:dyDescent="0.25">
      <c r="A66" s="3">
        <v>55</v>
      </c>
      <c r="B66" s="4" t="s">
        <v>66</v>
      </c>
      <c r="C66" s="10">
        <v>739</v>
      </c>
      <c r="D66" s="10">
        <v>731</v>
      </c>
      <c r="E66" s="10">
        <v>215</v>
      </c>
      <c r="F66" s="10">
        <v>215</v>
      </c>
      <c r="G66" s="11">
        <v>1</v>
      </c>
      <c r="H66" s="11">
        <v>1</v>
      </c>
      <c r="I66" s="10">
        <v>10</v>
      </c>
      <c r="J66" s="10">
        <v>10</v>
      </c>
      <c r="K66" s="31">
        <f t="shared" si="3"/>
        <v>965</v>
      </c>
      <c r="L66" s="31">
        <f t="shared" si="3"/>
        <v>957</v>
      </c>
    </row>
    <row r="67" spans="1:12" x14ac:dyDescent="0.25">
      <c r="A67" s="3">
        <v>56</v>
      </c>
      <c r="B67" s="4" t="s">
        <v>67</v>
      </c>
      <c r="C67" s="10">
        <v>1594</v>
      </c>
      <c r="D67" s="10">
        <v>1352</v>
      </c>
      <c r="E67" s="10">
        <v>247</v>
      </c>
      <c r="F67" s="10">
        <v>235</v>
      </c>
      <c r="G67" s="11">
        <v>5</v>
      </c>
      <c r="H67" s="11">
        <v>5</v>
      </c>
      <c r="I67" s="10">
        <v>136</v>
      </c>
      <c r="J67" s="10">
        <v>127</v>
      </c>
      <c r="K67" s="31">
        <f t="shared" si="3"/>
        <v>1982</v>
      </c>
      <c r="L67" s="31">
        <f t="shared" si="3"/>
        <v>1719</v>
      </c>
    </row>
    <row r="68" spans="1:12" x14ac:dyDescent="0.25">
      <c r="A68" s="3">
        <v>57</v>
      </c>
      <c r="B68" s="4" t="s">
        <v>68</v>
      </c>
      <c r="C68" s="10">
        <v>319</v>
      </c>
      <c r="D68" s="10">
        <v>315</v>
      </c>
      <c r="E68" s="10">
        <v>51</v>
      </c>
      <c r="F68" s="10">
        <v>51</v>
      </c>
      <c r="G68" s="11">
        <v>0</v>
      </c>
      <c r="H68" s="11">
        <v>0</v>
      </c>
      <c r="I68" s="10">
        <v>113</v>
      </c>
      <c r="J68" s="10">
        <v>112</v>
      </c>
      <c r="K68" s="31">
        <f t="shared" si="3"/>
        <v>483</v>
      </c>
      <c r="L68" s="31">
        <f t="shared" si="3"/>
        <v>478</v>
      </c>
    </row>
    <row r="69" spans="1:12" x14ac:dyDescent="0.25">
      <c r="A69" s="3">
        <v>58</v>
      </c>
      <c r="B69" s="4" t="s">
        <v>69</v>
      </c>
      <c r="C69" s="10">
        <v>1227</v>
      </c>
      <c r="D69" s="10">
        <v>1227</v>
      </c>
      <c r="E69" s="10">
        <v>546</v>
      </c>
      <c r="F69" s="10">
        <v>546</v>
      </c>
      <c r="G69" s="11">
        <v>20</v>
      </c>
      <c r="H69" s="11">
        <v>19</v>
      </c>
      <c r="I69" s="10">
        <v>47</v>
      </c>
      <c r="J69" s="10">
        <v>47</v>
      </c>
      <c r="K69" s="31">
        <f t="shared" si="3"/>
        <v>1840</v>
      </c>
      <c r="L69" s="31">
        <f t="shared" si="3"/>
        <v>1839</v>
      </c>
    </row>
    <row r="70" spans="1:12" x14ac:dyDescent="0.25">
      <c r="A70" s="12">
        <v>59</v>
      </c>
      <c r="B70" s="4" t="s">
        <v>70</v>
      </c>
      <c r="C70" s="11">
        <v>231</v>
      </c>
      <c r="D70" s="11">
        <v>230</v>
      </c>
      <c r="E70" s="11">
        <v>94</v>
      </c>
      <c r="F70" s="11">
        <v>94</v>
      </c>
      <c r="G70" s="11">
        <v>10</v>
      </c>
      <c r="H70" s="11">
        <v>10</v>
      </c>
      <c r="I70" s="10">
        <v>6</v>
      </c>
      <c r="J70" s="10">
        <v>6</v>
      </c>
      <c r="K70" s="31">
        <f t="shared" si="3"/>
        <v>341</v>
      </c>
      <c r="L70" s="31">
        <f t="shared" si="3"/>
        <v>340</v>
      </c>
    </row>
    <row r="71" spans="1:12" x14ac:dyDescent="0.25">
      <c r="A71" s="12">
        <v>60</v>
      </c>
      <c r="B71" s="4" t="s">
        <v>71</v>
      </c>
      <c r="C71" s="11">
        <v>0</v>
      </c>
      <c r="D71" s="11">
        <v>0</v>
      </c>
      <c r="E71" s="11">
        <v>0</v>
      </c>
      <c r="F71" s="11">
        <v>0</v>
      </c>
      <c r="G71" s="11">
        <v>448</v>
      </c>
      <c r="H71" s="11">
        <v>427</v>
      </c>
      <c r="I71" s="10">
        <v>0</v>
      </c>
      <c r="J71" s="10">
        <v>0</v>
      </c>
      <c r="K71" s="31">
        <f t="shared" si="3"/>
        <v>448</v>
      </c>
      <c r="L71" s="31">
        <f t="shared" si="3"/>
        <v>427</v>
      </c>
    </row>
    <row r="72" spans="1:12" x14ac:dyDescent="0.25">
      <c r="A72" s="12">
        <v>61</v>
      </c>
      <c r="B72" s="4" t="s">
        <v>72</v>
      </c>
      <c r="C72" s="11">
        <v>257</v>
      </c>
      <c r="D72" s="11">
        <v>255</v>
      </c>
      <c r="E72" s="11">
        <v>526</v>
      </c>
      <c r="F72" s="11">
        <v>521</v>
      </c>
      <c r="G72" s="11">
        <v>1407</v>
      </c>
      <c r="H72" s="11">
        <v>1377</v>
      </c>
      <c r="I72" s="10">
        <v>3</v>
      </c>
      <c r="J72" s="10">
        <v>3</v>
      </c>
      <c r="K72" s="31">
        <f t="shared" si="3"/>
        <v>2193</v>
      </c>
      <c r="L72" s="31">
        <f t="shared" si="3"/>
        <v>2156</v>
      </c>
    </row>
    <row r="73" spans="1:12" x14ac:dyDescent="0.25">
      <c r="A73" s="12">
        <v>62</v>
      </c>
      <c r="B73" s="4" t="s">
        <v>73</v>
      </c>
      <c r="C73" s="11">
        <v>304</v>
      </c>
      <c r="D73" s="11">
        <v>304</v>
      </c>
      <c r="E73" s="11">
        <v>127</v>
      </c>
      <c r="F73" s="11">
        <v>127</v>
      </c>
      <c r="G73" s="11">
        <v>2</v>
      </c>
      <c r="H73" s="11">
        <v>2</v>
      </c>
      <c r="I73" s="10">
        <v>5</v>
      </c>
      <c r="J73" s="10">
        <v>5</v>
      </c>
      <c r="K73" s="31">
        <f>C73+E73+G73+I73</f>
        <v>438</v>
      </c>
      <c r="L73" s="31">
        <f t="shared" si="3"/>
        <v>438</v>
      </c>
    </row>
    <row r="74" spans="1:12" x14ac:dyDescent="0.25">
      <c r="B74" s="8" t="s">
        <v>10</v>
      </c>
      <c r="C74" s="8">
        <f>SUM(C58:C73)</f>
        <v>12983</v>
      </c>
      <c r="D74" s="8">
        <f t="shared" ref="D74:L74" si="6">SUM(D58:D73)</f>
        <v>11232</v>
      </c>
      <c r="E74" s="8">
        <f t="shared" si="6"/>
        <v>3345</v>
      </c>
      <c r="F74" s="8">
        <f t="shared" si="6"/>
        <v>3242</v>
      </c>
      <c r="G74" s="8">
        <f t="shared" si="6"/>
        <v>2389</v>
      </c>
      <c r="H74" s="8">
        <f t="shared" si="6"/>
        <v>2259</v>
      </c>
      <c r="I74" s="8">
        <f t="shared" si="6"/>
        <v>590</v>
      </c>
      <c r="J74" s="8">
        <f t="shared" si="6"/>
        <v>555</v>
      </c>
      <c r="K74" s="8">
        <f t="shared" si="6"/>
        <v>19307</v>
      </c>
      <c r="L74" s="8">
        <f t="shared" si="6"/>
        <v>17288</v>
      </c>
    </row>
    <row r="75" spans="1:12" ht="15.75" x14ac:dyDescent="0.25">
      <c r="A75" s="52" t="s">
        <v>74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12" x14ac:dyDescent="0.25">
      <c r="A76" s="3">
        <v>63</v>
      </c>
      <c r="B76" s="4" t="s">
        <v>75</v>
      </c>
      <c r="C76" s="10">
        <v>483</v>
      </c>
      <c r="D76" s="10">
        <v>482</v>
      </c>
      <c r="E76" s="10">
        <v>203</v>
      </c>
      <c r="F76" s="10">
        <v>203</v>
      </c>
      <c r="G76" s="10">
        <v>42</v>
      </c>
      <c r="H76" s="10">
        <v>42</v>
      </c>
      <c r="I76" s="10">
        <v>0</v>
      </c>
      <c r="J76" s="10">
        <v>0</v>
      </c>
      <c r="K76" s="31">
        <f t="shared" ref="K76:L81" si="7">C76+E76+G76+I76</f>
        <v>728</v>
      </c>
      <c r="L76" s="31">
        <f t="shared" si="7"/>
        <v>727</v>
      </c>
    </row>
    <row r="77" spans="1:12" x14ac:dyDescent="0.25">
      <c r="A77" s="3">
        <v>64</v>
      </c>
      <c r="B77" s="4" t="s">
        <v>76</v>
      </c>
      <c r="C77" s="10">
        <v>282</v>
      </c>
      <c r="D77" s="10">
        <v>279</v>
      </c>
      <c r="E77" s="10">
        <v>145</v>
      </c>
      <c r="F77" s="10">
        <v>143</v>
      </c>
      <c r="G77" s="10">
        <v>17</v>
      </c>
      <c r="H77" s="10">
        <v>16</v>
      </c>
      <c r="I77" s="10">
        <v>1</v>
      </c>
      <c r="J77" s="10">
        <v>1</v>
      </c>
      <c r="K77" s="31">
        <f t="shared" si="7"/>
        <v>445</v>
      </c>
      <c r="L77" s="31">
        <f t="shared" si="7"/>
        <v>439</v>
      </c>
    </row>
    <row r="78" spans="1:12" x14ac:dyDescent="0.25">
      <c r="A78" s="3">
        <v>65</v>
      </c>
      <c r="B78" s="4" t="s">
        <v>77</v>
      </c>
      <c r="C78" s="10">
        <v>444</v>
      </c>
      <c r="D78" s="10">
        <v>406</v>
      </c>
      <c r="E78" s="10">
        <v>181</v>
      </c>
      <c r="F78" s="10">
        <v>165</v>
      </c>
      <c r="G78" s="10">
        <v>34</v>
      </c>
      <c r="H78" s="10">
        <v>31</v>
      </c>
      <c r="I78" s="10">
        <v>2</v>
      </c>
      <c r="J78" s="10">
        <v>2</v>
      </c>
      <c r="K78" s="31">
        <f t="shared" si="7"/>
        <v>661</v>
      </c>
      <c r="L78" s="31">
        <f t="shared" si="7"/>
        <v>604</v>
      </c>
    </row>
    <row r="79" spans="1:12" x14ac:dyDescent="0.25">
      <c r="A79" s="3">
        <v>66</v>
      </c>
      <c r="B79" s="4" t="s">
        <v>78</v>
      </c>
      <c r="C79" s="10">
        <v>1931</v>
      </c>
      <c r="D79" s="10">
        <v>1927</v>
      </c>
      <c r="E79" s="10">
        <v>593</v>
      </c>
      <c r="F79" s="10">
        <v>593</v>
      </c>
      <c r="G79" s="10">
        <v>231</v>
      </c>
      <c r="H79" s="10">
        <v>182</v>
      </c>
      <c r="I79" s="10">
        <v>42</v>
      </c>
      <c r="J79" s="10">
        <v>42</v>
      </c>
      <c r="K79" s="31">
        <f t="shared" si="7"/>
        <v>2797</v>
      </c>
      <c r="L79" s="31">
        <f t="shared" si="7"/>
        <v>2744</v>
      </c>
    </row>
    <row r="80" spans="1:12" x14ac:dyDescent="0.25">
      <c r="A80" s="3">
        <v>67</v>
      </c>
      <c r="B80" s="4" t="s">
        <v>79</v>
      </c>
      <c r="C80" s="10">
        <v>1034</v>
      </c>
      <c r="D80" s="10">
        <v>972</v>
      </c>
      <c r="E80" s="10">
        <v>211</v>
      </c>
      <c r="F80" s="10">
        <v>211</v>
      </c>
      <c r="G80" s="10">
        <v>47</v>
      </c>
      <c r="H80" s="10">
        <v>47</v>
      </c>
      <c r="I80" s="10">
        <v>19</v>
      </c>
      <c r="J80" s="10">
        <v>19</v>
      </c>
      <c r="K80" s="31">
        <f t="shared" si="7"/>
        <v>1311</v>
      </c>
      <c r="L80" s="31">
        <f t="shared" si="7"/>
        <v>1249</v>
      </c>
    </row>
    <row r="81" spans="1:12" x14ac:dyDescent="0.25">
      <c r="A81" s="3">
        <v>68</v>
      </c>
      <c r="B81" s="4" t="s">
        <v>80</v>
      </c>
      <c r="C81" s="10">
        <v>137</v>
      </c>
      <c r="D81" s="10">
        <v>137</v>
      </c>
      <c r="E81" s="10">
        <v>50</v>
      </c>
      <c r="F81" s="10">
        <v>50</v>
      </c>
      <c r="G81" s="10">
        <v>9</v>
      </c>
      <c r="H81" s="10">
        <v>9</v>
      </c>
      <c r="I81" s="10">
        <v>0</v>
      </c>
      <c r="J81" s="10">
        <v>0</v>
      </c>
      <c r="K81" s="31">
        <f t="shared" si="7"/>
        <v>196</v>
      </c>
      <c r="L81" s="31">
        <f t="shared" si="7"/>
        <v>196</v>
      </c>
    </row>
    <row r="82" spans="1:12" x14ac:dyDescent="0.25">
      <c r="B82" s="8" t="s">
        <v>10</v>
      </c>
      <c r="C82" s="9">
        <f>SUM(C76:C81)</f>
        <v>4311</v>
      </c>
      <c r="D82" s="9">
        <f t="shared" ref="D82:L82" si="8">SUM(D76:D81)</f>
        <v>4203</v>
      </c>
      <c r="E82" s="9">
        <f t="shared" si="8"/>
        <v>1383</v>
      </c>
      <c r="F82" s="9">
        <f t="shared" si="8"/>
        <v>1365</v>
      </c>
      <c r="G82" s="9">
        <f t="shared" si="8"/>
        <v>380</v>
      </c>
      <c r="H82" s="9">
        <f t="shared" si="8"/>
        <v>327</v>
      </c>
      <c r="I82" s="9">
        <f t="shared" si="8"/>
        <v>64</v>
      </c>
      <c r="J82" s="9">
        <f t="shared" si="8"/>
        <v>64</v>
      </c>
      <c r="K82" s="9">
        <f t="shared" si="8"/>
        <v>6138</v>
      </c>
      <c r="L82" s="9">
        <f t="shared" si="8"/>
        <v>5959</v>
      </c>
    </row>
    <row r="83" spans="1:12" ht="15.75" x14ac:dyDescent="0.25">
      <c r="A83" s="52" t="s">
        <v>81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</row>
    <row r="84" spans="1:12" x14ac:dyDescent="0.25">
      <c r="A84" s="3">
        <v>69</v>
      </c>
      <c r="B84" s="4" t="s">
        <v>82</v>
      </c>
      <c r="C84" s="17">
        <v>1265</v>
      </c>
      <c r="D84" s="17">
        <v>1091</v>
      </c>
      <c r="E84" s="17">
        <v>372</v>
      </c>
      <c r="F84" s="17">
        <v>359</v>
      </c>
      <c r="G84" s="17">
        <v>73</v>
      </c>
      <c r="H84" s="17">
        <v>64</v>
      </c>
      <c r="I84" s="18">
        <v>18</v>
      </c>
      <c r="J84" s="18">
        <v>16</v>
      </c>
      <c r="K84" s="31">
        <f>C84+E84+G84+I84</f>
        <v>1728</v>
      </c>
      <c r="L84" s="31">
        <f>D84+F84+H84+J84</f>
        <v>1530</v>
      </c>
    </row>
    <row r="85" spans="1:12" x14ac:dyDescent="0.25">
      <c r="A85" s="3">
        <v>70</v>
      </c>
      <c r="B85" s="4" t="s">
        <v>93</v>
      </c>
      <c r="C85" s="17">
        <v>1</v>
      </c>
      <c r="D85" s="17">
        <v>1</v>
      </c>
      <c r="E85" s="17">
        <v>1</v>
      </c>
      <c r="F85" s="17">
        <v>1</v>
      </c>
      <c r="G85" s="17">
        <v>0</v>
      </c>
      <c r="H85" s="17">
        <v>0</v>
      </c>
      <c r="I85" s="18">
        <v>0</v>
      </c>
      <c r="J85" s="18">
        <v>0</v>
      </c>
      <c r="K85" s="31">
        <f>C85+E85+G85+I85</f>
        <v>2</v>
      </c>
      <c r="L85" s="31">
        <f>D85+F85+H85+J85</f>
        <v>2</v>
      </c>
    </row>
    <row r="86" spans="1:12" x14ac:dyDescent="0.25">
      <c r="A86" s="3">
        <v>71</v>
      </c>
      <c r="B86" s="4" t="s">
        <v>83</v>
      </c>
      <c r="C86" s="19">
        <v>300</v>
      </c>
      <c r="D86" s="19">
        <v>297</v>
      </c>
      <c r="E86" s="19">
        <v>42</v>
      </c>
      <c r="F86" s="19">
        <v>42</v>
      </c>
      <c r="G86" s="19">
        <v>12</v>
      </c>
      <c r="H86" s="19">
        <v>12</v>
      </c>
      <c r="I86" s="18">
        <v>0</v>
      </c>
      <c r="J86" s="18">
        <v>0</v>
      </c>
      <c r="K86" s="31">
        <f t="shared" ref="K86:K87" si="9">C86+E86+G86+I86</f>
        <v>354</v>
      </c>
      <c r="L86" s="31">
        <f t="shared" ref="L86:L87" si="10">D86+F86+H86+J86</f>
        <v>351</v>
      </c>
    </row>
    <row r="87" spans="1:12" x14ac:dyDescent="0.25">
      <c r="A87" s="3">
        <v>72</v>
      </c>
      <c r="B87" s="15" t="s">
        <v>94</v>
      </c>
      <c r="C87" s="19">
        <v>10</v>
      </c>
      <c r="D87" s="19">
        <v>9</v>
      </c>
      <c r="E87" s="19">
        <v>0</v>
      </c>
      <c r="F87" s="19">
        <v>0</v>
      </c>
      <c r="G87" s="19">
        <v>0</v>
      </c>
      <c r="H87" s="19">
        <v>0</v>
      </c>
      <c r="I87" s="18">
        <v>0</v>
      </c>
      <c r="J87" s="18">
        <v>0</v>
      </c>
      <c r="K87" s="31">
        <f t="shared" si="9"/>
        <v>10</v>
      </c>
      <c r="L87" s="31">
        <f t="shared" si="10"/>
        <v>9</v>
      </c>
    </row>
    <row r="88" spans="1:12" x14ac:dyDescent="0.25">
      <c r="B88" s="8" t="s">
        <v>10</v>
      </c>
      <c r="C88" s="8">
        <f>SUM(C84:C87)</f>
        <v>1576</v>
      </c>
      <c r="D88" s="8">
        <f t="shared" ref="D88:L88" si="11">SUM(D84:D87)</f>
        <v>1398</v>
      </c>
      <c r="E88" s="8">
        <f t="shared" si="11"/>
        <v>415</v>
      </c>
      <c r="F88" s="8">
        <f t="shared" si="11"/>
        <v>402</v>
      </c>
      <c r="G88" s="8">
        <f t="shared" si="11"/>
        <v>85</v>
      </c>
      <c r="H88" s="8">
        <f t="shared" si="11"/>
        <v>76</v>
      </c>
      <c r="I88" s="8">
        <f t="shared" si="11"/>
        <v>18</v>
      </c>
      <c r="J88" s="8">
        <f t="shared" si="11"/>
        <v>16</v>
      </c>
      <c r="K88" s="8">
        <f t="shared" si="11"/>
        <v>2094</v>
      </c>
      <c r="L88" s="8">
        <f t="shared" si="11"/>
        <v>1892</v>
      </c>
    </row>
    <row r="89" spans="1:12" ht="15.75" x14ac:dyDescent="0.25">
      <c r="A89" s="59" t="s">
        <v>10</v>
      </c>
      <c r="B89" s="59"/>
      <c r="C89" s="16">
        <f>SUM(C11+C56+C74+C82+C88)</f>
        <v>50804</v>
      </c>
      <c r="D89" s="16">
        <f t="shared" ref="D89:L89" si="12">SUM(D11+D56+D74+D82+D88)</f>
        <v>44342</v>
      </c>
      <c r="E89" s="16">
        <f t="shared" si="12"/>
        <v>11887</v>
      </c>
      <c r="F89" s="16">
        <f t="shared" si="12"/>
        <v>11097</v>
      </c>
      <c r="G89" s="16">
        <f t="shared" si="12"/>
        <v>4362</v>
      </c>
      <c r="H89" s="16">
        <f t="shared" si="12"/>
        <v>3947</v>
      </c>
      <c r="I89" s="16">
        <f t="shared" si="12"/>
        <v>1696</v>
      </c>
      <c r="J89" s="16">
        <f t="shared" si="12"/>
        <v>1555</v>
      </c>
      <c r="K89" s="16">
        <f t="shared" si="12"/>
        <v>68749</v>
      </c>
      <c r="L89" s="16">
        <f t="shared" si="12"/>
        <v>60941</v>
      </c>
    </row>
    <row r="91" spans="1:12" ht="16.5" x14ac:dyDescent="0.25">
      <c r="A91" s="54" t="s">
        <v>0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</row>
    <row r="92" spans="1:12" ht="15.75" x14ac:dyDescent="0.25">
      <c r="A92" s="55" t="s">
        <v>1</v>
      </c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</row>
    <row r="93" spans="1:12" ht="15.75" x14ac:dyDescent="0.25">
      <c r="A93" s="55" t="s">
        <v>85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2" x14ac:dyDescent="0.25">
      <c r="A95" s="53" t="s">
        <v>2</v>
      </c>
      <c r="B95" s="53" t="s">
        <v>3</v>
      </c>
      <c r="C95" s="53" t="s">
        <v>4</v>
      </c>
      <c r="D95" s="53"/>
      <c r="E95" s="53" t="s">
        <v>5</v>
      </c>
      <c r="F95" s="53"/>
      <c r="G95" s="53" t="s">
        <v>6</v>
      </c>
      <c r="H95" s="53"/>
      <c r="I95" s="53" t="s">
        <v>7</v>
      </c>
      <c r="J95" s="53"/>
      <c r="K95" s="56" t="s">
        <v>8</v>
      </c>
      <c r="L95" s="53" t="s">
        <v>9</v>
      </c>
    </row>
    <row r="96" spans="1:12" x14ac:dyDescent="0.25">
      <c r="A96" s="53"/>
      <c r="B96" s="53"/>
      <c r="C96" s="2" t="s">
        <v>10</v>
      </c>
      <c r="D96" s="2" t="s">
        <v>11</v>
      </c>
      <c r="E96" s="2" t="s">
        <v>10</v>
      </c>
      <c r="F96" s="2" t="s">
        <v>11</v>
      </c>
      <c r="G96" s="2" t="s">
        <v>10</v>
      </c>
      <c r="H96" s="2" t="s">
        <v>11</v>
      </c>
      <c r="I96" s="2" t="s">
        <v>10</v>
      </c>
      <c r="J96" s="2" t="s">
        <v>11</v>
      </c>
      <c r="K96" s="56"/>
      <c r="L96" s="53"/>
    </row>
    <row r="97" spans="1:12" ht="15.75" x14ac:dyDescent="0.25">
      <c r="A97" s="52" t="s">
        <v>12</v>
      </c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</row>
    <row r="98" spans="1:12" x14ac:dyDescent="0.25">
      <c r="A98" s="3">
        <v>1</v>
      </c>
      <c r="B98" s="4" t="s">
        <v>13</v>
      </c>
      <c r="C98" s="5">
        <v>3297</v>
      </c>
      <c r="D98" s="5">
        <v>2352</v>
      </c>
      <c r="E98" s="5">
        <v>731</v>
      </c>
      <c r="F98" s="5">
        <v>656</v>
      </c>
      <c r="G98" s="5">
        <v>96</v>
      </c>
      <c r="H98" s="5">
        <v>94</v>
      </c>
      <c r="I98" s="5">
        <v>222</v>
      </c>
      <c r="J98" s="5">
        <v>210</v>
      </c>
      <c r="K98" s="7">
        <f>C98+E98+G98+I98</f>
        <v>4346</v>
      </c>
      <c r="L98" s="7">
        <f>D98+F98+H98+J98</f>
        <v>3312</v>
      </c>
    </row>
    <row r="99" spans="1:12" x14ac:dyDescent="0.25">
      <c r="A99" s="3">
        <v>2</v>
      </c>
      <c r="B99" s="4" t="s">
        <v>14</v>
      </c>
      <c r="C99" s="5">
        <v>204</v>
      </c>
      <c r="D99" s="5">
        <v>204</v>
      </c>
      <c r="E99" s="5">
        <v>16</v>
      </c>
      <c r="F99" s="5">
        <v>16</v>
      </c>
      <c r="G99" s="5">
        <v>0</v>
      </c>
      <c r="H99" s="5">
        <v>0</v>
      </c>
      <c r="I99" s="5">
        <v>0</v>
      </c>
      <c r="J99" s="5">
        <v>0</v>
      </c>
      <c r="K99" s="7">
        <f t="shared" ref="K99:K100" si="13">C99+E99+G99+I99</f>
        <v>220</v>
      </c>
      <c r="L99" s="7">
        <f t="shared" ref="L99:L100" si="14">D99+F99+H99+J99</f>
        <v>220</v>
      </c>
    </row>
    <row r="100" spans="1:12" x14ac:dyDescent="0.25">
      <c r="A100" s="20">
        <v>3</v>
      </c>
      <c r="B100" s="4" t="s">
        <v>95</v>
      </c>
      <c r="C100" s="5">
        <v>14</v>
      </c>
      <c r="D100" s="5">
        <v>14</v>
      </c>
      <c r="E100" s="5">
        <v>1</v>
      </c>
      <c r="F100" s="5">
        <v>1</v>
      </c>
      <c r="G100" s="5">
        <v>0</v>
      </c>
      <c r="H100" s="5">
        <v>0</v>
      </c>
      <c r="I100" s="5">
        <v>8</v>
      </c>
      <c r="J100" s="5">
        <v>8</v>
      </c>
      <c r="K100" s="7">
        <f t="shared" si="13"/>
        <v>23</v>
      </c>
      <c r="L100" s="7">
        <f t="shared" si="14"/>
        <v>23</v>
      </c>
    </row>
    <row r="101" spans="1:12" x14ac:dyDescent="0.25">
      <c r="B101" s="8" t="s">
        <v>10</v>
      </c>
      <c r="C101" s="9">
        <f t="shared" ref="C101:L101" si="15">C98+C99</f>
        <v>3501</v>
      </c>
      <c r="D101" s="9">
        <f t="shared" si="15"/>
        <v>2556</v>
      </c>
      <c r="E101" s="9">
        <f t="shared" si="15"/>
        <v>747</v>
      </c>
      <c r="F101" s="9">
        <f t="shared" si="15"/>
        <v>672</v>
      </c>
      <c r="G101" s="9">
        <f t="shared" si="15"/>
        <v>96</v>
      </c>
      <c r="H101" s="9">
        <f t="shared" si="15"/>
        <v>94</v>
      </c>
      <c r="I101" s="9">
        <f t="shared" si="15"/>
        <v>222</v>
      </c>
      <c r="J101" s="9">
        <f t="shared" si="15"/>
        <v>210</v>
      </c>
      <c r="K101" s="9">
        <f t="shared" si="15"/>
        <v>4566</v>
      </c>
      <c r="L101" s="9">
        <f t="shared" si="15"/>
        <v>3532</v>
      </c>
    </row>
    <row r="102" spans="1:12" ht="15.75" x14ac:dyDescent="0.25">
      <c r="A102" s="52" t="s">
        <v>15</v>
      </c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</row>
    <row r="103" spans="1:12" x14ac:dyDescent="0.25">
      <c r="A103" s="3">
        <v>4</v>
      </c>
      <c r="B103" s="4" t="s">
        <v>16</v>
      </c>
      <c r="C103" s="10">
        <v>3510</v>
      </c>
      <c r="D103" s="10">
        <v>3175</v>
      </c>
      <c r="E103" s="10">
        <v>500</v>
      </c>
      <c r="F103" s="10">
        <v>449</v>
      </c>
      <c r="G103" s="10">
        <v>0</v>
      </c>
      <c r="H103" s="10">
        <v>0</v>
      </c>
      <c r="I103" s="10">
        <v>127</v>
      </c>
      <c r="J103" s="10">
        <v>120</v>
      </c>
      <c r="K103" s="7">
        <f>C103+E103+G103+I103</f>
        <v>4137</v>
      </c>
      <c r="L103" s="7">
        <f>D103+F103+H103+J103</f>
        <v>3744</v>
      </c>
    </row>
    <row r="104" spans="1:12" x14ac:dyDescent="0.25">
      <c r="A104" s="3">
        <v>5</v>
      </c>
      <c r="B104" s="4" t="s">
        <v>17</v>
      </c>
      <c r="C104" s="11">
        <v>2335</v>
      </c>
      <c r="D104" s="11">
        <v>1782</v>
      </c>
      <c r="E104" s="11">
        <v>561</v>
      </c>
      <c r="F104" s="11">
        <v>483</v>
      </c>
      <c r="G104" s="11">
        <v>0</v>
      </c>
      <c r="H104" s="11">
        <v>0</v>
      </c>
      <c r="I104" s="10">
        <v>2</v>
      </c>
      <c r="J104" s="10">
        <v>1</v>
      </c>
      <c r="K104" s="7">
        <f t="shared" ref="K104:L127" si="16">C104+E104+G104+I104</f>
        <v>2898</v>
      </c>
      <c r="L104" s="7">
        <f t="shared" si="16"/>
        <v>2266</v>
      </c>
    </row>
    <row r="105" spans="1:12" x14ac:dyDescent="0.25">
      <c r="A105" s="3">
        <v>6</v>
      </c>
      <c r="B105" s="4" t="s">
        <v>18</v>
      </c>
      <c r="C105" s="11">
        <v>239</v>
      </c>
      <c r="D105" s="11">
        <v>239</v>
      </c>
      <c r="E105" s="11">
        <v>216</v>
      </c>
      <c r="F105" s="11">
        <v>216</v>
      </c>
      <c r="G105" s="11">
        <v>0</v>
      </c>
      <c r="H105" s="11">
        <v>0</v>
      </c>
      <c r="I105" s="10">
        <v>0</v>
      </c>
      <c r="J105" s="10">
        <v>0</v>
      </c>
      <c r="K105" s="7">
        <f t="shared" si="16"/>
        <v>455</v>
      </c>
      <c r="L105" s="7">
        <f t="shared" si="16"/>
        <v>455</v>
      </c>
    </row>
    <row r="106" spans="1:12" x14ac:dyDescent="0.25">
      <c r="A106" s="3">
        <v>7</v>
      </c>
      <c r="B106" s="4" t="s">
        <v>19</v>
      </c>
      <c r="C106" s="11">
        <v>839</v>
      </c>
      <c r="D106" s="10">
        <v>657</v>
      </c>
      <c r="E106" s="11">
        <v>60</v>
      </c>
      <c r="F106" s="11">
        <v>57</v>
      </c>
      <c r="G106" s="11">
        <v>2</v>
      </c>
      <c r="H106" s="11">
        <v>2</v>
      </c>
      <c r="I106" s="10">
        <v>107</v>
      </c>
      <c r="J106" s="10">
        <v>89</v>
      </c>
      <c r="K106" s="7">
        <f t="shared" si="16"/>
        <v>1008</v>
      </c>
      <c r="L106" s="7">
        <f t="shared" si="16"/>
        <v>805</v>
      </c>
    </row>
    <row r="107" spans="1:12" x14ac:dyDescent="0.25">
      <c r="A107" s="3">
        <v>8</v>
      </c>
      <c r="B107" s="4" t="s">
        <v>20</v>
      </c>
      <c r="C107" s="11">
        <v>2202</v>
      </c>
      <c r="D107" s="11">
        <v>2192</v>
      </c>
      <c r="E107" s="11">
        <v>294</v>
      </c>
      <c r="F107" s="11">
        <v>291</v>
      </c>
      <c r="G107" s="11">
        <v>45</v>
      </c>
      <c r="H107" s="11">
        <v>44</v>
      </c>
      <c r="I107" s="10">
        <v>143</v>
      </c>
      <c r="J107" s="10">
        <v>143</v>
      </c>
      <c r="K107" s="7">
        <f t="shared" si="16"/>
        <v>2684</v>
      </c>
      <c r="L107" s="7">
        <f t="shared" si="16"/>
        <v>2670</v>
      </c>
    </row>
    <row r="108" spans="1:12" x14ac:dyDescent="0.25">
      <c r="A108" s="3">
        <v>9</v>
      </c>
      <c r="B108" s="4" t="s">
        <v>21</v>
      </c>
      <c r="C108" s="11">
        <v>3019</v>
      </c>
      <c r="D108" s="11">
        <v>2690</v>
      </c>
      <c r="E108" s="11">
        <v>806</v>
      </c>
      <c r="F108" s="11">
        <v>752</v>
      </c>
      <c r="G108" s="11">
        <v>4</v>
      </c>
      <c r="H108" s="11">
        <v>4</v>
      </c>
      <c r="I108" s="10">
        <v>7</v>
      </c>
      <c r="J108" s="10">
        <v>6</v>
      </c>
      <c r="K108" s="7">
        <f t="shared" si="16"/>
        <v>3836</v>
      </c>
      <c r="L108" s="7">
        <f t="shared" si="16"/>
        <v>3452</v>
      </c>
    </row>
    <row r="109" spans="1:12" x14ac:dyDescent="0.25">
      <c r="A109" s="3">
        <v>10</v>
      </c>
      <c r="B109" s="4" t="s">
        <v>22</v>
      </c>
      <c r="C109" s="11">
        <v>711</v>
      </c>
      <c r="D109" s="11">
        <v>686</v>
      </c>
      <c r="E109" s="11">
        <v>66</v>
      </c>
      <c r="F109" s="11">
        <v>64</v>
      </c>
      <c r="G109" s="11">
        <v>11</v>
      </c>
      <c r="H109" s="11">
        <v>10</v>
      </c>
      <c r="I109" s="10">
        <v>0</v>
      </c>
      <c r="J109" s="10">
        <v>0</v>
      </c>
      <c r="K109" s="7">
        <f t="shared" si="16"/>
        <v>788</v>
      </c>
      <c r="L109" s="7">
        <f t="shared" si="16"/>
        <v>760</v>
      </c>
    </row>
    <row r="110" spans="1:12" x14ac:dyDescent="0.25">
      <c r="A110" s="3">
        <v>11</v>
      </c>
      <c r="B110" s="4" t="s">
        <v>23</v>
      </c>
      <c r="C110" s="11">
        <v>471</v>
      </c>
      <c r="D110" s="11">
        <v>451</v>
      </c>
      <c r="E110" s="11">
        <v>194</v>
      </c>
      <c r="F110" s="11">
        <v>172</v>
      </c>
      <c r="G110" s="11">
        <v>0</v>
      </c>
      <c r="H110" s="11">
        <v>0</v>
      </c>
      <c r="I110" s="10">
        <v>9</v>
      </c>
      <c r="J110" s="10">
        <v>9</v>
      </c>
      <c r="K110" s="7">
        <f t="shared" si="16"/>
        <v>674</v>
      </c>
      <c r="L110" s="7">
        <f t="shared" si="16"/>
        <v>632</v>
      </c>
    </row>
    <row r="111" spans="1:12" x14ac:dyDescent="0.25">
      <c r="A111" s="3">
        <v>12</v>
      </c>
      <c r="B111" s="4" t="s">
        <v>92</v>
      </c>
      <c r="C111" s="11">
        <v>0</v>
      </c>
      <c r="D111" s="11">
        <v>0</v>
      </c>
      <c r="E111" s="11">
        <v>0</v>
      </c>
      <c r="F111" s="11">
        <v>0</v>
      </c>
      <c r="G111" s="11">
        <v>175</v>
      </c>
      <c r="H111" s="11">
        <v>175</v>
      </c>
      <c r="I111" s="10">
        <v>0</v>
      </c>
      <c r="J111" s="10">
        <v>0</v>
      </c>
      <c r="K111" s="7">
        <f t="shared" si="16"/>
        <v>175</v>
      </c>
      <c r="L111" s="7">
        <f t="shared" si="16"/>
        <v>175</v>
      </c>
    </row>
    <row r="112" spans="1:12" x14ac:dyDescent="0.25">
      <c r="A112" s="12">
        <v>13</v>
      </c>
      <c r="B112" s="13" t="s">
        <v>24</v>
      </c>
      <c r="C112" s="11">
        <v>225</v>
      </c>
      <c r="D112" s="11">
        <v>217</v>
      </c>
      <c r="E112" s="11">
        <v>18</v>
      </c>
      <c r="F112" s="11">
        <v>22</v>
      </c>
      <c r="G112" s="11">
        <v>0</v>
      </c>
      <c r="H112" s="11">
        <v>0</v>
      </c>
      <c r="I112" s="11">
        <v>0</v>
      </c>
      <c r="J112" s="11">
        <v>0</v>
      </c>
      <c r="K112" s="7">
        <f t="shared" si="16"/>
        <v>243</v>
      </c>
      <c r="L112" s="7">
        <f t="shared" si="16"/>
        <v>239</v>
      </c>
    </row>
    <row r="113" spans="1:12" x14ac:dyDescent="0.25">
      <c r="A113" s="12">
        <v>14</v>
      </c>
      <c r="B113" s="13" t="s">
        <v>25</v>
      </c>
      <c r="C113" s="11">
        <v>162</v>
      </c>
      <c r="D113" s="11">
        <v>152</v>
      </c>
      <c r="E113" s="11">
        <v>56</v>
      </c>
      <c r="F113" s="11">
        <v>53</v>
      </c>
      <c r="G113" s="11">
        <v>15</v>
      </c>
      <c r="H113" s="11">
        <v>10</v>
      </c>
      <c r="I113" s="11">
        <v>3</v>
      </c>
      <c r="J113" s="11">
        <v>3</v>
      </c>
      <c r="K113" s="7">
        <f t="shared" si="16"/>
        <v>236</v>
      </c>
      <c r="L113" s="7">
        <f t="shared" si="16"/>
        <v>218</v>
      </c>
    </row>
    <row r="114" spans="1:12" x14ac:dyDescent="0.25">
      <c r="A114" s="12">
        <v>15</v>
      </c>
      <c r="B114" s="13" t="s">
        <v>26</v>
      </c>
      <c r="C114" s="11">
        <v>238</v>
      </c>
      <c r="D114" s="11">
        <v>238</v>
      </c>
      <c r="E114" s="11">
        <v>82</v>
      </c>
      <c r="F114" s="11">
        <v>82</v>
      </c>
      <c r="G114" s="11">
        <v>4</v>
      </c>
      <c r="H114" s="11">
        <v>4</v>
      </c>
      <c r="I114" s="11">
        <v>1</v>
      </c>
      <c r="J114" s="11">
        <v>1</v>
      </c>
      <c r="K114" s="7">
        <f t="shared" si="16"/>
        <v>325</v>
      </c>
      <c r="L114" s="7">
        <f t="shared" si="16"/>
        <v>325</v>
      </c>
    </row>
    <row r="115" spans="1:12" x14ac:dyDescent="0.25">
      <c r="A115" s="12">
        <v>16</v>
      </c>
      <c r="B115" s="13" t="s">
        <v>27</v>
      </c>
      <c r="C115" s="11">
        <v>817</v>
      </c>
      <c r="D115" s="11">
        <v>807</v>
      </c>
      <c r="E115" s="11">
        <v>88</v>
      </c>
      <c r="F115" s="11">
        <v>88</v>
      </c>
      <c r="G115" s="11">
        <v>4</v>
      </c>
      <c r="H115" s="11">
        <v>4</v>
      </c>
      <c r="I115" s="11">
        <v>12</v>
      </c>
      <c r="J115" s="11">
        <v>12</v>
      </c>
      <c r="K115" s="7">
        <f t="shared" si="16"/>
        <v>921</v>
      </c>
      <c r="L115" s="7">
        <f t="shared" si="16"/>
        <v>911</v>
      </c>
    </row>
    <row r="116" spans="1:12" x14ac:dyDescent="0.25">
      <c r="A116" s="12">
        <v>17</v>
      </c>
      <c r="B116" s="13" t="s">
        <v>28</v>
      </c>
      <c r="C116" s="11">
        <v>774</v>
      </c>
      <c r="D116" s="11">
        <v>774</v>
      </c>
      <c r="E116" s="11">
        <v>124</v>
      </c>
      <c r="F116" s="11">
        <v>124</v>
      </c>
      <c r="G116" s="11">
        <v>0</v>
      </c>
      <c r="H116" s="11">
        <v>0</v>
      </c>
      <c r="I116" s="11">
        <v>1</v>
      </c>
      <c r="J116" s="11">
        <v>1</v>
      </c>
      <c r="K116" s="7">
        <f t="shared" si="16"/>
        <v>899</v>
      </c>
      <c r="L116" s="7">
        <f t="shared" si="16"/>
        <v>899</v>
      </c>
    </row>
    <row r="117" spans="1:12" x14ac:dyDescent="0.25">
      <c r="A117" s="12">
        <v>18</v>
      </c>
      <c r="B117" s="13" t="s">
        <v>29</v>
      </c>
      <c r="C117" s="11">
        <v>1739</v>
      </c>
      <c r="D117" s="11">
        <v>1340</v>
      </c>
      <c r="E117" s="11">
        <v>349</v>
      </c>
      <c r="F117" s="11">
        <v>299</v>
      </c>
      <c r="G117" s="11">
        <v>51</v>
      </c>
      <c r="H117" s="11">
        <v>36</v>
      </c>
      <c r="I117" s="11">
        <v>101</v>
      </c>
      <c r="J117" s="11">
        <v>99</v>
      </c>
      <c r="K117" s="7">
        <f t="shared" si="16"/>
        <v>2240</v>
      </c>
      <c r="L117" s="7">
        <f t="shared" si="16"/>
        <v>1774</v>
      </c>
    </row>
    <row r="118" spans="1:12" x14ac:dyDescent="0.25">
      <c r="A118" s="12">
        <v>19</v>
      </c>
      <c r="B118" s="13" t="s">
        <v>30</v>
      </c>
      <c r="C118" s="11">
        <v>50</v>
      </c>
      <c r="D118" s="11">
        <v>48</v>
      </c>
      <c r="E118" s="11">
        <v>7</v>
      </c>
      <c r="F118" s="11">
        <v>7</v>
      </c>
      <c r="G118" s="11">
        <v>0</v>
      </c>
      <c r="H118" s="11">
        <v>0</v>
      </c>
      <c r="I118" s="11">
        <v>43</v>
      </c>
      <c r="J118" s="11">
        <v>38</v>
      </c>
      <c r="K118" s="7">
        <f t="shared" si="16"/>
        <v>100</v>
      </c>
      <c r="L118" s="7">
        <f t="shared" si="16"/>
        <v>93</v>
      </c>
    </row>
    <row r="119" spans="1:12" x14ac:dyDescent="0.25">
      <c r="A119" s="12">
        <v>20</v>
      </c>
      <c r="B119" s="13" t="s">
        <v>31</v>
      </c>
      <c r="C119" s="11">
        <v>2474</v>
      </c>
      <c r="D119" s="11">
        <v>1856</v>
      </c>
      <c r="E119" s="11">
        <v>425</v>
      </c>
      <c r="F119" s="11">
        <v>323</v>
      </c>
      <c r="G119" s="11">
        <v>0</v>
      </c>
      <c r="H119" s="11">
        <v>0</v>
      </c>
      <c r="I119" s="11">
        <v>112</v>
      </c>
      <c r="J119" s="11">
        <v>88</v>
      </c>
      <c r="K119" s="7">
        <f t="shared" si="16"/>
        <v>3011</v>
      </c>
      <c r="L119" s="7">
        <f t="shared" si="16"/>
        <v>2267</v>
      </c>
    </row>
    <row r="120" spans="1:12" x14ac:dyDescent="0.25">
      <c r="A120" s="12">
        <v>21</v>
      </c>
      <c r="B120" s="13" t="s">
        <v>32</v>
      </c>
      <c r="C120" s="11">
        <v>4884</v>
      </c>
      <c r="D120" s="11">
        <v>4293</v>
      </c>
      <c r="E120" s="11">
        <v>414</v>
      </c>
      <c r="F120" s="11">
        <v>371</v>
      </c>
      <c r="G120" s="11">
        <v>0</v>
      </c>
      <c r="H120" s="11">
        <v>0</v>
      </c>
      <c r="I120" s="11">
        <v>103</v>
      </c>
      <c r="J120" s="11">
        <v>82</v>
      </c>
      <c r="K120" s="7">
        <f t="shared" si="16"/>
        <v>5401</v>
      </c>
      <c r="L120" s="7">
        <f t="shared" si="16"/>
        <v>4746</v>
      </c>
    </row>
    <row r="121" spans="1:12" x14ac:dyDescent="0.25">
      <c r="A121" s="12">
        <v>22</v>
      </c>
      <c r="B121" s="13" t="s">
        <v>33</v>
      </c>
      <c r="C121" s="11">
        <v>780</v>
      </c>
      <c r="D121" s="11">
        <v>622</v>
      </c>
      <c r="E121" s="11">
        <v>358</v>
      </c>
      <c r="F121" s="11">
        <v>314</v>
      </c>
      <c r="G121" s="11">
        <v>0</v>
      </c>
      <c r="H121" s="11">
        <v>0</v>
      </c>
      <c r="I121" s="11">
        <v>7</v>
      </c>
      <c r="J121" s="11">
        <v>7</v>
      </c>
      <c r="K121" s="7">
        <f t="shared" si="16"/>
        <v>1145</v>
      </c>
      <c r="L121" s="7">
        <f t="shared" si="16"/>
        <v>943</v>
      </c>
    </row>
    <row r="122" spans="1:12" x14ac:dyDescent="0.25">
      <c r="A122" s="12">
        <v>23</v>
      </c>
      <c r="B122" s="13" t="s">
        <v>34</v>
      </c>
      <c r="C122" s="11">
        <v>0</v>
      </c>
      <c r="D122" s="11">
        <v>0</v>
      </c>
      <c r="E122" s="11">
        <v>0</v>
      </c>
      <c r="F122" s="11">
        <v>0</v>
      </c>
      <c r="G122" s="11">
        <v>428</v>
      </c>
      <c r="H122" s="11">
        <v>351</v>
      </c>
      <c r="I122" s="11">
        <v>0</v>
      </c>
      <c r="J122" s="11">
        <v>0</v>
      </c>
      <c r="K122" s="7">
        <f t="shared" si="16"/>
        <v>428</v>
      </c>
      <c r="L122" s="7">
        <f t="shared" si="16"/>
        <v>351</v>
      </c>
    </row>
    <row r="123" spans="1:12" x14ac:dyDescent="0.25">
      <c r="A123" s="12">
        <v>24</v>
      </c>
      <c r="B123" s="13" t="s">
        <v>35</v>
      </c>
      <c r="C123" s="11">
        <v>0</v>
      </c>
      <c r="D123" s="11">
        <v>0</v>
      </c>
      <c r="E123" s="11">
        <v>0</v>
      </c>
      <c r="F123" s="11">
        <v>0</v>
      </c>
      <c r="G123" s="11">
        <v>176</v>
      </c>
      <c r="H123" s="11">
        <v>176</v>
      </c>
      <c r="I123" s="11">
        <v>0</v>
      </c>
      <c r="J123" s="11">
        <v>0</v>
      </c>
      <c r="K123" s="7">
        <f t="shared" si="16"/>
        <v>176</v>
      </c>
      <c r="L123" s="7">
        <f t="shared" si="16"/>
        <v>176</v>
      </c>
    </row>
    <row r="124" spans="1:12" x14ac:dyDescent="0.25">
      <c r="A124" s="12">
        <v>25</v>
      </c>
      <c r="B124" s="13" t="s">
        <v>36</v>
      </c>
      <c r="C124" s="11">
        <v>445</v>
      </c>
      <c r="D124" s="11">
        <v>402</v>
      </c>
      <c r="E124" s="11">
        <v>205</v>
      </c>
      <c r="F124" s="11">
        <v>172</v>
      </c>
      <c r="G124" s="11">
        <v>2</v>
      </c>
      <c r="H124" s="11">
        <v>1</v>
      </c>
      <c r="I124" s="11">
        <v>1</v>
      </c>
      <c r="J124" s="11">
        <v>1</v>
      </c>
      <c r="K124" s="7">
        <f t="shared" si="16"/>
        <v>653</v>
      </c>
      <c r="L124" s="7">
        <f t="shared" si="16"/>
        <v>576</v>
      </c>
    </row>
    <row r="125" spans="1:12" x14ac:dyDescent="0.25">
      <c r="A125" s="12">
        <v>26</v>
      </c>
      <c r="B125" s="13" t="s">
        <v>37</v>
      </c>
      <c r="C125" s="11">
        <v>781</v>
      </c>
      <c r="D125" s="11">
        <v>733</v>
      </c>
      <c r="E125" s="11">
        <v>175</v>
      </c>
      <c r="F125" s="11">
        <v>165</v>
      </c>
      <c r="G125" s="11">
        <v>46</v>
      </c>
      <c r="H125" s="11">
        <v>46</v>
      </c>
      <c r="I125" s="11">
        <v>16</v>
      </c>
      <c r="J125" s="11">
        <v>13</v>
      </c>
      <c r="K125" s="7">
        <f t="shared" si="16"/>
        <v>1018</v>
      </c>
      <c r="L125" s="7">
        <f t="shared" si="16"/>
        <v>957</v>
      </c>
    </row>
    <row r="126" spans="1:12" x14ac:dyDescent="0.25">
      <c r="A126" s="12">
        <v>27</v>
      </c>
      <c r="B126" s="13" t="s">
        <v>38</v>
      </c>
      <c r="C126" s="11">
        <v>308</v>
      </c>
      <c r="D126" s="11">
        <v>278</v>
      </c>
      <c r="E126" s="11">
        <v>331</v>
      </c>
      <c r="F126" s="11">
        <v>305</v>
      </c>
      <c r="G126" s="11">
        <v>61</v>
      </c>
      <c r="H126" s="11">
        <v>55</v>
      </c>
      <c r="I126" s="11">
        <v>0</v>
      </c>
      <c r="J126" s="11">
        <v>0</v>
      </c>
      <c r="K126" s="7">
        <f t="shared" si="16"/>
        <v>700</v>
      </c>
      <c r="L126" s="7">
        <f t="shared" si="16"/>
        <v>638</v>
      </c>
    </row>
    <row r="127" spans="1:12" x14ac:dyDescent="0.25">
      <c r="A127" s="12">
        <v>28</v>
      </c>
      <c r="B127" s="13" t="s">
        <v>39</v>
      </c>
      <c r="C127" s="11">
        <v>619</v>
      </c>
      <c r="D127" s="11">
        <v>506</v>
      </c>
      <c r="E127" s="11">
        <v>445</v>
      </c>
      <c r="F127" s="11">
        <v>381</v>
      </c>
      <c r="G127" s="11">
        <v>384</v>
      </c>
      <c r="H127" s="11">
        <v>270</v>
      </c>
      <c r="I127" s="11">
        <v>4</v>
      </c>
      <c r="J127" s="11">
        <v>4</v>
      </c>
      <c r="K127" s="7">
        <f t="shared" si="16"/>
        <v>1452</v>
      </c>
      <c r="L127" s="7">
        <f t="shared" si="16"/>
        <v>1161</v>
      </c>
    </row>
    <row r="128" spans="1:12" x14ac:dyDescent="0.25">
      <c r="A128" s="12">
        <v>29</v>
      </c>
      <c r="B128" s="13" t="s">
        <v>40</v>
      </c>
      <c r="C128" s="11">
        <v>93</v>
      </c>
      <c r="D128" s="11">
        <v>93</v>
      </c>
      <c r="E128" s="11">
        <v>32</v>
      </c>
      <c r="F128" s="11">
        <v>32</v>
      </c>
      <c r="G128" s="11">
        <v>1</v>
      </c>
      <c r="H128" s="11">
        <v>1</v>
      </c>
      <c r="I128" s="11">
        <v>2</v>
      </c>
      <c r="J128" s="11">
        <v>2</v>
      </c>
      <c r="K128" s="7">
        <f t="shared" ref="K128:L145" si="17">C128+E128+G128+I128</f>
        <v>128</v>
      </c>
      <c r="L128" s="7">
        <f t="shared" si="17"/>
        <v>128</v>
      </c>
    </row>
    <row r="129" spans="1:12" x14ac:dyDescent="0.25">
      <c r="A129" s="12">
        <v>30</v>
      </c>
      <c r="B129" s="13" t="s">
        <v>41</v>
      </c>
      <c r="C129" s="11">
        <v>189</v>
      </c>
      <c r="D129" s="11">
        <v>181</v>
      </c>
      <c r="E129" s="11">
        <v>60</v>
      </c>
      <c r="F129" s="11">
        <v>59</v>
      </c>
      <c r="G129" s="11">
        <v>1</v>
      </c>
      <c r="H129" s="11">
        <v>1</v>
      </c>
      <c r="I129" s="11">
        <v>4</v>
      </c>
      <c r="J129" s="11">
        <v>1</v>
      </c>
      <c r="K129" s="7">
        <f t="shared" si="17"/>
        <v>254</v>
      </c>
      <c r="L129" s="7">
        <f t="shared" si="17"/>
        <v>242</v>
      </c>
    </row>
    <row r="130" spans="1:12" x14ac:dyDescent="0.25">
      <c r="A130" s="12">
        <v>31</v>
      </c>
      <c r="B130" s="13" t="s">
        <v>42</v>
      </c>
      <c r="C130" s="11">
        <v>82</v>
      </c>
      <c r="D130" s="11">
        <v>80</v>
      </c>
      <c r="E130" s="11">
        <v>20</v>
      </c>
      <c r="F130" s="11">
        <v>20</v>
      </c>
      <c r="G130" s="11">
        <v>0</v>
      </c>
      <c r="H130" s="11">
        <v>0</v>
      </c>
      <c r="I130" s="11">
        <v>0</v>
      </c>
      <c r="J130" s="11">
        <v>0</v>
      </c>
      <c r="K130" s="7">
        <f t="shared" si="17"/>
        <v>102</v>
      </c>
      <c r="L130" s="7">
        <f t="shared" si="17"/>
        <v>100</v>
      </c>
    </row>
    <row r="131" spans="1:12" x14ac:dyDescent="0.25">
      <c r="A131" s="12">
        <v>32</v>
      </c>
      <c r="B131" s="13" t="s">
        <v>43</v>
      </c>
      <c r="C131" s="11">
        <v>14</v>
      </c>
      <c r="D131" s="11">
        <v>11</v>
      </c>
      <c r="E131" s="11">
        <v>3</v>
      </c>
      <c r="F131" s="11">
        <v>3</v>
      </c>
      <c r="G131" s="11">
        <v>0</v>
      </c>
      <c r="H131" s="11">
        <v>0</v>
      </c>
      <c r="I131" s="11">
        <v>0</v>
      </c>
      <c r="J131" s="11">
        <v>0</v>
      </c>
      <c r="K131" s="7">
        <f t="shared" si="17"/>
        <v>17</v>
      </c>
      <c r="L131" s="7">
        <f t="shared" si="17"/>
        <v>14</v>
      </c>
    </row>
    <row r="132" spans="1:12" x14ac:dyDescent="0.25">
      <c r="A132" s="12">
        <v>33</v>
      </c>
      <c r="B132" s="13" t="s">
        <v>44</v>
      </c>
      <c r="C132" s="11">
        <v>12</v>
      </c>
      <c r="D132" s="11">
        <v>10</v>
      </c>
      <c r="E132" s="11">
        <v>4</v>
      </c>
      <c r="F132" s="11">
        <v>3</v>
      </c>
      <c r="G132" s="11">
        <v>0</v>
      </c>
      <c r="H132" s="11">
        <v>0</v>
      </c>
      <c r="I132" s="11">
        <v>1</v>
      </c>
      <c r="J132" s="11">
        <v>1</v>
      </c>
      <c r="K132" s="7">
        <f t="shared" si="17"/>
        <v>17</v>
      </c>
      <c r="L132" s="7">
        <f t="shared" si="17"/>
        <v>14</v>
      </c>
    </row>
    <row r="133" spans="1:12" x14ac:dyDescent="0.25">
      <c r="A133" s="12">
        <v>34</v>
      </c>
      <c r="B133" s="13" t="s">
        <v>45</v>
      </c>
      <c r="C133" s="11">
        <v>50</v>
      </c>
      <c r="D133" s="11">
        <v>47</v>
      </c>
      <c r="E133" s="11">
        <v>19</v>
      </c>
      <c r="F133" s="11">
        <v>20</v>
      </c>
      <c r="G133" s="11">
        <v>1</v>
      </c>
      <c r="H133" s="11">
        <v>0</v>
      </c>
      <c r="I133" s="11">
        <v>0</v>
      </c>
      <c r="J133" s="11">
        <v>0</v>
      </c>
      <c r="K133" s="7">
        <f t="shared" si="17"/>
        <v>70</v>
      </c>
      <c r="L133" s="7">
        <f t="shared" si="17"/>
        <v>67</v>
      </c>
    </row>
    <row r="134" spans="1:12" x14ac:dyDescent="0.25">
      <c r="A134" s="12">
        <v>35</v>
      </c>
      <c r="B134" s="13" t="s">
        <v>46</v>
      </c>
      <c r="C134" s="11">
        <v>113</v>
      </c>
      <c r="D134" s="11">
        <v>107</v>
      </c>
      <c r="E134" s="11">
        <v>22</v>
      </c>
      <c r="F134" s="11">
        <v>22</v>
      </c>
      <c r="G134" s="11">
        <v>0</v>
      </c>
      <c r="H134" s="11">
        <v>0</v>
      </c>
      <c r="I134" s="11">
        <v>1</v>
      </c>
      <c r="J134" s="11">
        <v>1</v>
      </c>
      <c r="K134" s="7">
        <f t="shared" si="17"/>
        <v>136</v>
      </c>
      <c r="L134" s="7">
        <f t="shared" si="17"/>
        <v>130</v>
      </c>
    </row>
    <row r="135" spans="1:12" x14ac:dyDescent="0.25">
      <c r="A135" s="12">
        <v>36</v>
      </c>
      <c r="B135" s="13" t="s">
        <v>47</v>
      </c>
      <c r="C135" s="11">
        <v>82</v>
      </c>
      <c r="D135" s="11">
        <v>82</v>
      </c>
      <c r="E135" s="11">
        <v>26</v>
      </c>
      <c r="F135" s="11">
        <v>26</v>
      </c>
      <c r="G135" s="11">
        <v>1</v>
      </c>
      <c r="H135" s="11">
        <v>0</v>
      </c>
      <c r="I135" s="11">
        <v>0</v>
      </c>
      <c r="J135" s="11">
        <v>0</v>
      </c>
      <c r="K135" s="7">
        <f t="shared" si="17"/>
        <v>109</v>
      </c>
      <c r="L135" s="7">
        <f t="shared" si="17"/>
        <v>108</v>
      </c>
    </row>
    <row r="136" spans="1:12" x14ac:dyDescent="0.25">
      <c r="A136" s="12">
        <v>37</v>
      </c>
      <c r="B136" s="13" t="s">
        <v>48</v>
      </c>
      <c r="C136" s="11">
        <v>14</v>
      </c>
      <c r="D136" s="11">
        <v>16</v>
      </c>
      <c r="E136" s="11">
        <v>5</v>
      </c>
      <c r="F136" s="11">
        <v>3</v>
      </c>
      <c r="G136" s="11">
        <v>0</v>
      </c>
      <c r="H136" s="11">
        <v>0</v>
      </c>
      <c r="I136" s="11">
        <v>2</v>
      </c>
      <c r="J136" s="11">
        <v>2</v>
      </c>
      <c r="K136" s="7">
        <f t="shared" si="17"/>
        <v>21</v>
      </c>
      <c r="L136" s="7">
        <f t="shared" si="17"/>
        <v>21</v>
      </c>
    </row>
    <row r="137" spans="1:12" x14ac:dyDescent="0.25">
      <c r="A137" s="12">
        <v>38</v>
      </c>
      <c r="B137" s="13" t="s">
        <v>49</v>
      </c>
      <c r="C137" s="11">
        <v>43</v>
      </c>
      <c r="D137" s="11">
        <v>43</v>
      </c>
      <c r="E137" s="11">
        <v>23</v>
      </c>
      <c r="F137" s="11">
        <v>23</v>
      </c>
      <c r="G137" s="11">
        <v>3</v>
      </c>
      <c r="H137" s="11">
        <v>3</v>
      </c>
      <c r="I137" s="11">
        <v>0</v>
      </c>
      <c r="J137" s="11">
        <v>0</v>
      </c>
      <c r="K137" s="7">
        <f t="shared" si="17"/>
        <v>69</v>
      </c>
      <c r="L137" s="7">
        <f t="shared" si="17"/>
        <v>69</v>
      </c>
    </row>
    <row r="138" spans="1:12" x14ac:dyDescent="0.25">
      <c r="A138" s="12">
        <v>39</v>
      </c>
      <c r="B138" s="13" t="s">
        <v>50</v>
      </c>
      <c r="C138" s="11">
        <v>101</v>
      </c>
      <c r="D138" s="11">
        <v>96</v>
      </c>
      <c r="E138" s="11">
        <v>25</v>
      </c>
      <c r="F138" s="11">
        <v>23</v>
      </c>
      <c r="G138" s="11">
        <v>0</v>
      </c>
      <c r="H138" s="11">
        <v>0</v>
      </c>
      <c r="I138" s="11">
        <v>1</v>
      </c>
      <c r="J138" s="11">
        <v>0</v>
      </c>
      <c r="K138" s="7">
        <f t="shared" si="17"/>
        <v>127</v>
      </c>
      <c r="L138" s="7">
        <f t="shared" si="17"/>
        <v>119</v>
      </c>
    </row>
    <row r="139" spans="1:12" x14ac:dyDescent="0.25">
      <c r="A139" s="12">
        <v>40</v>
      </c>
      <c r="B139" s="13" t="s">
        <v>96</v>
      </c>
      <c r="C139" s="11">
        <v>116</v>
      </c>
      <c r="D139" s="11">
        <v>124</v>
      </c>
      <c r="E139" s="11">
        <v>33</v>
      </c>
      <c r="F139" s="11">
        <v>23</v>
      </c>
      <c r="G139" s="11">
        <v>8</v>
      </c>
      <c r="H139" s="11">
        <v>7</v>
      </c>
      <c r="I139" s="11">
        <v>1</v>
      </c>
      <c r="J139" s="11">
        <v>1</v>
      </c>
      <c r="K139" s="7">
        <f t="shared" si="17"/>
        <v>158</v>
      </c>
      <c r="L139" s="7">
        <f t="shared" si="17"/>
        <v>155</v>
      </c>
    </row>
    <row r="140" spans="1:12" x14ac:dyDescent="0.25">
      <c r="A140" s="12">
        <v>41</v>
      </c>
      <c r="B140" s="13" t="s">
        <v>51</v>
      </c>
      <c r="C140" s="11">
        <v>220</v>
      </c>
      <c r="D140" s="11">
        <v>212</v>
      </c>
      <c r="E140" s="11">
        <v>34</v>
      </c>
      <c r="F140" s="11">
        <v>34</v>
      </c>
      <c r="G140" s="11">
        <v>0</v>
      </c>
      <c r="H140" s="11">
        <v>0</v>
      </c>
      <c r="I140" s="11">
        <v>5</v>
      </c>
      <c r="J140" s="11">
        <v>5</v>
      </c>
      <c r="K140" s="7">
        <f t="shared" si="17"/>
        <v>259</v>
      </c>
      <c r="L140" s="7">
        <f t="shared" si="17"/>
        <v>251</v>
      </c>
    </row>
    <row r="141" spans="1:12" x14ac:dyDescent="0.25">
      <c r="A141" s="12">
        <v>42</v>
      </c>
      <c r="B141" s="13" t="s">
        <v>52</v>
      </c>
      <c r="C141" s="11">
        <v>207</v>
      </c>
      <c r="D141" s="11">
        <v>206</v>
      </c>
      <c r="E141" s="11">
        <v>32</v>
      </c>
      <c r="F141" s="11">
        <v>29</v>
      </c>
      <c r="G141" s="11">
        <v>0</v>
      </c>
      <c r="H141" s="11">
        <v>0</v>
      </c>
      <c r="I141" s="11">
        <v>2</v>
      </c>
      <c r="J141" s="11">
        <v>2</v>
      </c>
      <c r="K141" s="7">
        <f t="shared" si="17"/>
        <v>241</v>
      </c>
      <c r="L141" s="7">
        <f t="shared" si="17"/>
        <v>237</v>
      </c>
    </row>
    <row r="142" spans="1:12" x14ac:dyDescent="0.25">
      <c r="A142" s="12">
        <v>43</v>
      </c>
      <c r="B142" s="13" t="s">
        <v>53</v>
      </c>
      <c r="C142" s="11">
        <v>19</v>
      </c>
      <c r="D142" s="11">
        <v>17</v>
      </c>
      <c r="E142" s="11">
        <v>12</v>
      </c>
      <c r="F142" s="11">
        <v>10</v>
      </c>
      <c r="G142" s="11">
        <v>3</v>
      </c>
      <c r="H142" s="11">
        <v>2</v>
      </c>
      <c r="I142" s="11">
        <v>0</v>
      </c>
      <c r="J142" s="11">
        <v>0</v>
      </c>
      <c r="K142" s="7">
        <f t="shared" si="17"/>
        <v>34</v>
      </c>
      <c r="L142" s="7">
        <f t="shared" si="17"/>
        <v>29</v>
      </c>
    </row>
    <row r="143" spans="1:12" x14ac:dyDescent="0.25">
      <c r="A143" s="12">
        <v>44</v>
      </c>
      <c r="B143" s="13" t="s">
        <v>54</v>
      </c>
      <c r="C143" s="11">
        <v>26</v>
      </c>
      <c r="D143" s="11">
        <v>26</v>
      </c>
      <c r="E143" s="11">
        <v>8</v>
      </c>
      <c r="F143" s="11">
        <v>8</v>
      </c>
      <c r="G143" s="11">
        <v>0</v>
      </c>
      <c r="H143" s="11">
        <v>0</v>
      </c>
      <c r="I143" s="11">
        <v>0</v>
      </c>
      <c r="J143" s="11">
        <v>0</v>
      </c>
      <c r="K143" s="7">
        <f t="shared" si="17"/>
        <v>34</v>
      </c>
      <c r="L143" s="7">
        <f t="shared" si="17"/>
        <v>34</v>
      </c>
    </row>
    <row r="144" spans="1:12" x14ac:dyDescent="0.25">
      <c r="A144" s="12">
        <v>45</v>
      </c>
      <c r="B144" s="13" t="s">
        <v>55</v>
      </c>
      <c r="C144" s="11">
        <v>177</v>
      </c>
      <c r="D144" s="11">
        <v>183</v>
      </c>
      <c r="E144" s="11">
        <v>53</v>
      </c>
      <c r="F144" s="11">
        <v>47</v>
      </c>
      <c r="G144" s="11">
        <v>0</v>
      </c>
      <c r="H144" s="11">
        <v>0</v>
      </c>
      <c r="I144" s="11">
        <v>2</v>
      </c>
      <c r="J144" s="11">
        <v>2</v>
      </c>
      <c r="K144" s="7">
        <f t="shared" si="17"/>
        <v>232</v>
      </c>
      <c r="L144" s="7">
        <f t="shared" si="17"/>
        <v>232</v>
      </c>
    </row>
    <row r="145" spans="1:12" x14ac:dyDescent="0.25">
      <c r="A145" s="12">
        <v>46</v>
      </c>
      <c r="B145" s="13" t="s">
        <v>56</v>
      </c>
      <c r="C145" s="11">
        <v>173</v>
      </c>
      <c r="D145" s="11">
        <v>143</v>
      </c>
      <c r="E145" s="11">
        <v>24</v>
      </c>
      <c r="F145" s="11">
        <v>22</v>
      </c>
      <c r="G145" s="11">
        <v>0</v>
      </c>
      <c r="H145" s="11">
        <v>0</v>
      </c>
      <c r="I145" s="11">
        <v>3</v>
      </c>
      <c r="J145" s="11">
        <v>3</v>
      </c>
      <c r="K145" s="7">
        <f t="shared" si="17"/>
        <v>200</v>
      </c>
      <c r="L145" s="7">
        <f t="shared" si="17"/>
        <v>168</v>
      </c>
    </row>
    <row r="146" spans="1:12" x14ac:dyDescent="0.25">
      <c r="B146" s="8" t="s">
        <v>10</v>
      </c>
      <c r="C146" s="9">
        <f t="shared" ref="C146:L146" si="18">SUM(C103:C145)</f>
        <v>29353</v>
      </c>
      <c r="D146" s="9">
        <f t="shared" si="18"/>
        <v>25815</v>
      </c>
      <c r="E146" s="9">
        <f t="shared" si="18"/>
        <v>6209</v>
      </c>
      <c r="F146" s="9">
        <f t="shared" si="18"/>
        <v>5597</v>
      </c>
      <c r="G146" s="9">
        <f t="shared" si="18"/>
        <v>1426</v>
      </c>
      <c r="H146" s="9">
        <f t="shared" si="18"/>
        <v>1202</v>
      </c>
      <c r="I146" s="9">
        <f t="shared" si="18"/>
        <v>823</v>
      </c>
      <c r="J146" s="9">
        <f t="shared" si="18"/>
        <v>737</v>
      </c>
      <c r="K146" s="9">
        <f t="shared" si="18"/>
        <v>37811</v>
      </c>
      <c r="L146" s="9">
        <f t="shared" si="18"/>
        <v>33351</v>
      </c>
    </row>
    <row r="147" spans="1:12" ht="15.75" x14ac:dyDescent="0.25">
      <c r="A147" s="52" t="s">
        <v>57</v>
      </c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</row>
    <row r="148" spans="1:12" x14ac:dyDescent="0.25">
      <c r="A148" s="3">
        <v>47</v>
      </c>
      <c r="B148" s="4" t="s">
        <v>58</v>
      </c>
      <c r="C148" s="11">
        <v>908</v>
      </c>
      <c r="D148" s="11">
        <v>910</v>
      </c>
      <c r="E148" s="11">
        <v>120</v>
      </c>
      <c r="F148" s="11">
        <v>120</v>
      </c>
      <c r="G148" s="11">
        <v>0</v>
      </c>
      <c r="H148" s="11">
        <v>0</v>
      </c>
      <c r="I148" s="10">
        <v>51</v>
      </c>
      <c r="J148" s="10">
        <v>50</v>
      </c>
      <c r="K148" s="7">
        <f t="shared" ref="K148:L163" si="19">C148+E148+G148+I148</f>
        <v>1079</v>
      </c>
      <c r="L148" s="7">
        <f t="shared" si="19"/>
        <v>1080</v>
      </c>
    </row>
    <row r="149" spans="1:12" x14ac:dyDescent="0.25">
      <c r="A149" s="3">
        <v>48</v>
      </c>
      <c r="B149" s="4" t="s">
        <v>59</v>
      </c>
      <c r="C149" s="11">
        <v>238</v>
      </c>
      <c r="D149" s="11">
        <v>237</v>
      </c>
      <c r="E149" s="11">
        <v>56</v>
      </c>
      <c r="F149" s="11">
        <v>56</v>
      </c>
      <c r="G149" s="11">
        <v>0</v>
      </c>
      <c r="H149" s="11">
        <v>0</v>
      </c>
      <c r="I149" s="10">
        <v>1</v>
      </c>
      <c r="J149" s="10">
        <v>1</v>
      </c>
      <c r="K149" s="7">
        <f t="shared" si="19"/>
        <v>295</v>
      </c>
      <c r="L149" s="7">
        <f t="shared" si="19"/>
        <v>294</v>
      </c>
    </row>
    <row r="150" spans="1:12" x14ac:dyDescent="0.25">
      <c r="A150" s="3">
        <v>49</v>
      </c>
      <c r="B150" s="4" t="s">
        <v>60</v>
      </c>
      <c r="C150" s="11">
        <v>0</v>
      </c>
      <c r="D150" s="11">
        <v>0</v>
      </c>
      <c r="E150" s="11">
        <v>0</v>
      </c>
      <c r="F150" s="11">
        <v>0</v>
      </c>
      <c r="G150" s="11">
        <v>140</v>
      </c>
      <c r="H150" s="11">
        <v>133</v>
      </c>
      <c r="I150" s="10">
        <v>0</v>
      </c>
      <c r="J150" s="10">
        <v>0</v>
      </c>
      <c r="K150" s="7">
        <f t="shared" si="19"/>
        <v>140</v>
      </c>
      <c r="L150" s="7">
        <f t="shared" si="19"/>
        <v>133</v>
      </c>
    </row>
    <row r="151" spans="1:12" x14ac:dyDescent="0.25">
      <c r="A151" s="3">
        <v>50</v>
      </c>
      <c r="B151" s="4" t="s">
        <v>61</v>
      </c>
      <c r="C151" s="11">
        <v>2162</v>
      </c>
      <c r="D151" s="11">
        <v>1917</v>
      </c>
      <c r="E151" s="11">
        <v>771</v>
      </c>
      <c r="F151" s="11">
        <v>739</v>
      </c>
      <c r="G151" s="11">
        <v>11</v>
      </c>
      <c r="H151" s="11">
        <v>2</v>
      </c>
      <c r="I151" s="10">
        <v>49</v>
      </c>
      <c r="J151" s="10">
        <v>45</v>
      </c>
      <c r="K151" s="7">
        <f t="shared" si="19"/>
        <v>2993</v>
      </c>
      <c r="L151" s="7">
        <f t="shared" si="19"/>
        <v>2703</v>
      </c>
    </row>
    <row r="152" spans="1:12" x14ac:dyDescent="0.25">
      <c r="A152" s="3">
        <v>51</v>
      </c>
      <c r="B152" s="4" t="s">
        <v>62</v>
      </c>
      <c r="C152" s="10">
        <v>4070</v>
      </c>
      <c r="D152" s="10">
        <v>2835</v>
      </c>
      <c r="E152" s="10">
        <v>469</v>
      </c>
      <c r="F152" s="10">
        <v>417</v>
      </c>
      <c r="G152" s="11">
        <v>16</v>
      </c>
      <c r="H152" s="11">
        <v>2</v>
      </c>
      <c r="I152" s="10">
        <v>127</v>
      </c>
      <c r="J152" s="10">
        <v>107</v>
      </c>
      <c r="K152" s="7">
        <f t="shared" si="19"/>
        <v>4682</v>
      </c>
      <c r="L152" s="7">
        <f t="shared" si="19"/>
        <v>3361</v>
      </c>
    </row>
    <row r="153" spans="1:12" x14ac:dyDescent="0.25">
      <c r="A153" s="3">
        <v>52</v>
      </c>
      <c r="B153" s="4" t="s">
        <v>63</v>
      </c>
      <c r="C153" s="10">
        <v>0</v>
      </c>
      <c r="D153" s="10">
        <v>0</v>
      </c>
      <c r="E153" s="10">
        <v>0</v>
      </c>
      <c r="F153" s="10">
        <v>0</v>
      </c>
      <c r="G153" s="11">
        <v>326</v>
      </c>
      <c r="H153" s="11">
        <v>278</v>
      </c>
      <c r="I153" s="10">
        <v>0</v>
      </c>
      <c r="J153" s="10">
        <v>0</v>
      </c>
      <c r="K153" s="7">
        <f t="shared" si="19"/>
        <v>326</v>
      </c>
      <c r="L153" s="7">
        <f t="shared" si="19"/>
        <v>278</v>
      </c>
    </row>
    <row r="154" spans="1:12" x14ac:dyDescent="0.25">
      <c r="A154" s="3">
        <v>53</v>
      </c>
      <c r="B154" s="4" t="s">
        <v>64</v>
      </c>
      <c r="C154" s="10">
        <v>173</v>
      </c>
      <c r="D154" s="10">
        <v>172</v>
      </c>
      <c r="E154" s="10">
        <v>53</v>
      </c>
      <c r="F154" s="10">
        <v>53</v>
      </c>
      <c r="G154" s="11">
        <v>1</v>
      </c>
      <c r="H154" s="11">
        <v>1</v>
      </c>
      <c r="I154" s="10">
        <v>1</v>
      </c>
      <c r="J154" s="10">
        <v>1</v>
      </c>
      <c r="K154" s="7">
        <f t="shared" si="19"/>
        <v>228</v>
      </c>
      <c r="L154" s="7">
        <f t="shared" si="19"/>
        <v>227</v>
      </c>
    </row>
    <row r="155" spans="1:12" x14ac:dyDescent="0.25">
      <c r="A155" s="3">
        <v>54</v>
      </c>
      <c r="B155" s="4" t="s">
        <v>65</v>
      </c>
      <c r="C155" s="10">
        <v>813</v>
      </c>
      <c r="D155" s="10">
        <v>802</v>
      </c>
      <c r="E155" s="10">
        <v>87</v>
      </c>
      <c r="F155" s="10">
        <v>85</v>
      </c>
      <c r="G155" s="11">
        <v>2</v>
      </c>
      <c r="H155" s="11">
        <v>2</v>
      </c>
      <c r="I155" s="10">
        <v>46</v>
      </c>
      <c r="J155" s="10">
        <v>46</v>
      </c>
      <c r="K155" s="7">
        <f t="shared" si="19"/>
        <v>948</v>
      </c>
      <c r="L155" s="7">
        <f t="shared" si="19"/>
        <v>935</v>
      </c>
    </row>
    <row r="156" spans="1:12" ht="15.75" customHeight="1" x14ac:dyDescent="0.25">
      <c r="A156" s="3">
        <v>55</v>
      </c>
      <c r="B156" s="4" t="s">
        <v>66</v>
      </c>
      <c r="C156" s="10">
        <v>742</v>
      </c>
      <c r="D156" s="10">
        <v>736</v>
      </c>
      <c r="E156" s="10">
        <v>219</v>
      </c>
      <c r="F156" s="10">
        <v>219</v>
      </c>
      <c r="G156" s="11">
        <v>1</v>
      </c>
      <c r="H156" s="11">
        <v>1</v>
      </c>
      <c r="I156" s="10">
        <v>13</v>
      </c>
      <c r="J156" s="10">
        <v>13</v>
      </c>
      <c r="K156" s="7">
        <f t="shared" si="19"/>
        <v>975</v>
      </c>
      <c r="L156" s="7">
        <f t="shared" si="19"/>
        <v>969</v>
      </c>
    </row>
    <row r="157" spans="1:12" x14ac:dyDescent="0.25">
      <c r="A157" s="3">
        <v>56</v>
      </c>
      <c r="B157" s="4" t="s">
        <v>67</v>
      </c>
      <c r="C157" s="10">
        <v>1608</v>
      </c>
      <c r="D157" s="10">
        <v>1369</v>
      </c>
      <c r="E157" s="10">
        <v>250</v>
      </c>
      <c r="F157" s="10">
        <v>238</v>
      </c>
      <c r="G157" s="11">
        <v>5</v>
      </c>
      <c r="H157" s="11">
        <v>5</v>
      </c>
      <c r="I157" s="10">
        <v>137</v>
      </c>
      <c r="J157" s="10">
        <v>128</v>
      </c>
      <c r="K157" s="7">
        <f t="shared" si="19"/>
        <v>2000</v>
      </c>
      <c r="L157" s="7">
        <f t="shared" si="19"/>
        <v>1740</v>
      </c>
    </row>
    <row r="158" spans="1:12" x14ac:dyDescent="0.25">
      <c r="A158" s="3">
        <v>57</v>
      </c>
      <c r="B158" s="4" t="s">
        <v>68</v>
      </c>
      <c r="C158" s="10">
        <v>334</v>
      </c>
      <c r="D158" s="10">
        <v>327</v>
      </c>
      <c r="E158" s="10">
        <v>55</v>
      </c>
      <c r="F158" s="10">
        <v>55</v>
      </c>
      <c r="G158" s="11">
        <v>1</v>
      </c>
      <c r="H158" s="11">
        <v>1</v>
      </c>
      <c r="I158" s="10">
        <v>113</v>
      </c>
      <c r="J158" s="10">
        <v>112</v>
      </c>
      <c r="K158" s="7">
        <f t="shared" si="19"/>
        <v>503</v>
      </c>
      <c r="L158" s="7">
        <f t="shared" si="19"/>
        <v>495</v>
      </c>
    </row>
    <row r="159" spans="1:12" x14ac:dyDescent="0.25">
      <c r="A159" s="3">
        <v>58</v>
      </c>
      <c r="B159" s="4" t="s">
        <v>69</v>
      </c>
      <c r="C159" s="10">
        <v>1253</v>
      </c>
      <c r="D159" s="10">
        <v>1253</v>
      </c>
      <c r="E159" s="10">
        <v>557</v>
      </c>
      <c r="F159" s="10">
        <v>557</v>
      </c>
      <c r="G159" s="11">
        <v>20</v>
      </c>
      <c r="H159" s="11">
        <v>19</v>
      </c>
      <c r="I159" s="10">
        <v>49</v>
      </c>
      <c r="J159" s="10">
        <v>49</v>
      </c>
      <c r="K159" s="7">
        <f t="shared" si="19"/>
        <v>1879</v>
      </c>
      <c r="L159" s="7">
        <f t="shared" si="19"/>
        <v>1878</v>
      </c>
    </row>
    <row r="160" spans="1:12" x14ac:dyDescent="0.25">
      <c r="A160" s="12">
        <v>59</v>
      </c>
      <c r="B160" s="4" t="s">
        <v>70</v>
      </c>
      <c r="C160" s="11">
        <v>237</v>
      </c>
      <c r="D160" s="11">
        <v>236</v>
      </c>
      <c r="E160" s="11">
        <v>97</v>
      </c>
      <c r="F160" s="11">
        <v>97</v>
      </c>
      <c r="G160" s="11">
        <v>14</v>
      </c>
      <c r="H160" s="11">
        <v>14</v>
      </c>
      <c r="I160" s="10">
        <v>7</v>
      </c>
      <c r="J160" s="10">
        <v>7</v>
      </c>
      <c r="K160" s="7">
        <f t="shared" si="19"/>
        <v>355</v>
      </c>
      <c r="L160" s="7">
        <f t="shared" si="19"/>
        <v>354</v>
      </c>
    </row>
    <row r="161" spans="1:12" x14ac:dyDescent="0.25">
      <c r="A161" s="12">
        <v>60</v>
      </c>
      <c r="B161" s="4" t="s">
        <v>71</v>
      </c>
      <c r="C161" s="11">
        <v>0</v>
      </c>
      <c r="D161" s="11">
        <v>0</v>
      </c>
      <c r="E161" s="11">
        <v>0</v>
      </c>
      <c r="F161" s="11">
        <v>0</v>
      </c>
      <c r="G161" s="11">
        <v>455</v>
      </c>
      <c r="H161" s="11">
        <v>434</v>
      </c>
      <c r="I161" s="10">
        <v>0</v>
      </c>
      <c r="J161" s="10">
        <v>0</v>
      </c>
      <c r="K161" s="7">
        <f t="shared" si="19"/>
        <v>455</v>
      </c>
      <c r="L161" s="7">
        <f t="shared" si="19"/>
        <v>434</v>
      </c>
    </row>
    <row r="162" spans="1:12" x14ac:dyDescent="0.25">
      <c r="A162" s="12">
        <v>61</v>
      </c>
      <c r="B162" s="4" t="s">
        <v>72</v>
      </c>
      <c r="C162" s="11">
        <v>263</v>
      </c>
      <c r="D162" s="11">
        <v>261</v>
      </c>
      <c r="E162" s="11">
        <v>538</v>
      </c>
      <c r="F162" s="11">
        <v>533</v>
      </c>
      <c r="G162" s="11">
        <v>1422</v>
      </c>
      <c r="H162" s="11">
        <v>1390</v>
      </c>
      <c r="I162" s="10">
        <v>3</v>
      </c>
      <c r="J162" s="10">
        <v>3</v>
      </c>
      <c r="K162" s="7">
        <f t="shared" si="19"/>
        <v>2226</v>
      </c>
      <c r="L162" s="7">
        <f t="shared" si="19"/>
        <v>2187</v>
      </c>
    </row>
    <row r="163" spans="1:12" x14ac:dyDescent="0.25">
      <c r="A163" s="12">
        <v>62</v>
      </c>
      <c r="B163" s="4" t="s">
        <v>73</v>
      </c>
      <c r="C163" s="11">
        <v>306</v>
      </c>
      <c r="D163" s="11">
        <v>306</v>
      </c>
      <c r="E163" s="11">
        <v>128</v>
      </c>
      <c r="F163" s="11">
        <v>128</v>
      </c>
      <c r="G163" s="11">
        <v>2</v>
      </c>
      <c r="H163" s="11">
        <v>2</v>
      </c>
      <c r="I163" s="10">
        <v>5</v>
      </c>
      <c r="J163" s="10">
        <v>5</v>
      </c>
      <c r="K163" s="7">
        <f t="shared" si="19"/>
        <v>441</v>
      </c>
      <c r="L163" s="7">
        <f t="shared" si="19"/>
        <v>441</v>
      </c>
    </row>
    <row r="164" spans="1:12" x14ac:dyDescent="0.25">
      <c r="B164" s="8" t="s">
        <v>10</v>
      </c>
      <c r="C164" s="8">
        <f t="shared" ref="C164:L164" si="20">SUM(C148:C163)</f>
        <v>13107</v>
      </c>
      <c r="D164" s="8">
        <f t="shared" si="20"/>
        <v>11361</v>
      </c>
      <c r="E164" s="8">
        <f t="shared" si="20"/>
        <v>3400</v>
      </c>
      <c r="F164" s="8">
        <f t="shared" si="20"/>
        <v>3297</v>
      </c>
      <c r="G164" s="8">
        <f t="shared" si="20"/>
        <v>2416</v>
      </c>
      <c r="H164" s="8">
        <f t="shared" si="20"/>
        <v>2284</v>
      </c>
      <c r="I164" s="8">
        <f t="shared" si="20"/>
        <v>602</v>
      </c>
      <c r="J164" s="8">
        <f t="shared" si="20"/>
        <v>567</v>
      </c>
      <c r="K164" s="8">
        <f t="shared" si="20"/>
        <v>19525</v>
      </c>
      <c r="L164" s="8">
        <f t="shared" si="20"/>
        <v>17509</v>
      </c>
    </row>
    <row r="165" spans="1:12" ht="15.75" x14ac:dyDescent="0.25">
      <c r="A165" s="52" t="s">
        <v>74</v>
      </c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</row>
    <row r="166" spans="1:12" x14ac:dyDescent="0.25">
      <c r="A166" s="3">
        <v>63</v>
      </c>
      <c r="B166" s="4" t="s">
        <v>75</v>
      </c>
      <c r="C166" s="10">
        <v>489</v>
      </c>
      <c r="D166" s="10">
        <v>488</v>
      </c>
      <c r="E166" s="10">
        <v>205</v>
      </c>
      <c r="F166" s="10">
        <v>205</v>
      </c>
      <c r="G166" s="10">
        <v>42</v>
      </c>
      <c r="H166" s="10">
        <v>42</v>
      </c>
      <c r="I166" s="10">
        <v>0</v>
      </c>
      <c r="J166" s="10">
        <v>0</v>
      </c>
      <c r="K166" s="7">
        <f t="shared" ref="K166:L171" si="21">C166+E166+G166+I166</f>
        <v>736</v>
      </c>
      <c r="L166" s="7">
        <f t="shared" si="21"/>
        <v>735</v>
      </c>
    </row>
    <row r="167" spans="1:12" x14ac:dyDescent="0.25">
      <c r="A167" s="3">
        <v>64</v>
      </c>
      <c r="B167" s="4" t="s">
        <v>76</v>
      </c>
      <c r="C167" s="10">
        <v>287</v>
      </c>
      <c r="D167" s="10">
        <v>285</v>
      </c>
      <c r="E167" s="10">
        <v>149</v>
      </c>
      <c r="F167" s="10">
        <v>148</v>
      </c>
      <c r="G167" s="10">
        <v>24</v>
      </c>
      <c r="H167" s="10">
        <v>20</v>
      </c>
      <c r="I167" s="10">
        <v>1</v>
      </c>
      <c r="J167" s="10">
        <v>1</v>
      </c>
      <c r="K167" s="7">
        <f t="shared" si="21"/>
        <v>461</v>
      </c>
      <c r="L167" s="7">
        <f t="shared" si="21"/>
        <v>454</v>
      </c>
    </row>
    <row r="168" spans="1:12" x14ac:dyDescent="0.25">
      <c r="A168" s="3">
        <v>65</v>
      </c>
      <c r="B168" s="4" t="s">
        <v>77</v>
      </c>
      <c r="C168" s="10">
        <v>446</v>
      </c>
      <c r="D168" s="10">
        <v>408</v>
      </c>
      <c r="E168" s="10">
        <v>179</v>
      </c>
      <c r="F168" s="10">
        <v>163</v>
      </c>
      <c r="G168" s="10">
        <v>34</v>
      </c>
      <c r="H168" s="10">
        <v>31</v>
      </c>
      <c r="I168" s="10">
        <v>2</v>
      </c>
      <c r="J168" s="10">
        <v>2</v>
      </c>
      <c r="K168" s="7">
        <f t="shared" si="21"/>
        <v>661</v>
      </c>
      <c r="L168" s="7">
        <f t="shared" si="21"/>
        <v>604</v>
      </c>
    </row>
    <row r="169" spans="1:12" x14ac:dyDescent="0.25">
      <c r="A169" s="3">
        <v>66</v>
      </c>
      <c r="B169" s="4" t="s">
        <v>78</v>
      </c>
      <c r="C169" s="10">
        <v>1939</v>
      </c>
      <c r="D169" s="10">
        <v>1935</v>
      </c>
      <c r="E169" s="10">
        <v>596</v>
      </c>
      <c r="F169" s="10">
        <v>595</v>
      </c>
      <c r="G169" s="10">
        <v>236</v>
      </c>
      <c r="H169" s="10">
        <v>187</v>
      </c>
      <c r="I169" s="10">
        <v>41</v>
      </c>
      <c r="J169" s="10">
        <v>41</v>
      </c>
      <c r="K169" s="7">
        <f t="shared" si="21"/>
        <v>2812</v>
      </c>
      <c r="L169" s="7">
        <f t="shared" si="21"/>
        <v>2758</v>
      </c>
    </row>
    <row r="170" spans="1:12" x14ac:dyDescent="0.25">
      <c r="A170" s="3">
        <v>67</v>
      </c>
      <c r="B170" s="4" t="s">
        <v>79</v>
      </c>
      <c r="C170" s="10">
        <v>1045</v>
      </c>
      <c r="D170" s="10">
        <v>981</v>
      </c>
      <c r="E170" s="10">
        <v>208</v>
      </c>
      <c r="F170" s="10">
        <v>207</v>
      </c>
      <c r="G170" s="10">
        <v>49</v>
      </c>
      <c r="H170" s="10">
        <v>49</v>
      </c>
      <c r="I170" s="10">
        <v>20</v>
      </c>
      <c r="J170" s="10">
        <v>20</v>
      </c>
      <c r="K170" s="7">
        <f t="shared" si="21"/>
        <v>1322</v>
      </c>
      <c r="L170" s="7">
        <f t="shared" si="21"/>
        <v>1257</v>
      </c>
    </row>
    <row r="171" spans="1:12" x14ac:dyDescent="0.25">
      <c r="A171" s="3">
        <v>68</v>
      </c>
      <c r="B171" s="4" t="s">
        <v>80</v>
      </c>
      <c r="C171" s="10">
        <v>138</v>
      </c>
      <c r="D171" s="10">
        <v>138</v>
      </c>
      <c r="E171" s="10">
        <v>50</v>
      </c>
      <c r="F171" s="10">
        <v>50</v>
      </c>
      <c r="G171" s="10">
        <v>9</v>
      </c>
      <c r="H171" s="10">
        <v>9</v>
      </c>
      <c r="I171" s="10">
        <v>0</v>
      </c>
      <c r="J171" s="10">
        <v>0</v>
      </c>
      <c r="K171" s="7">
        <f t="shared" si="21"/>
        <v>197</v>
      </c>
      <c r="L171" s="7">
        <f t="shared" si="21"/>
        <v>197</v>
      </c>
    </row>
    <row r="172" spans="1:12" x14ac:dyDescent="0.25">
      <c r="B172" s="8" t="s">
        <v>10</v>
      </c>
      <c r="C172" s="9">
        <f t="shared" ref="C172:L172" si="22">SUM(C166:C171)</f>
        <v>4344</v>
      </c>
      <c r="D172" s="9">
        <f t="shared" si="22"/>
        <v>4235</v>
      </c>
      <c r="E172" s="9">
        <f t="shared" si="22"/>
        <v>1387</v>
      </c>
      <c r="F172" s="9">
        <f t="shared" si="22"/>
        <v>1368</v>
      </c>
      <c r="G172" s="9">
        <f t="shared" si="22"/>
        <v>394</v>
      </c>
      <c r="H172" s="9">
        <f t="shared" si="22"/>
        <v>338</v>
      </c>
      <c r="I172" s="9">
        <f t="shared" si="22"/>
        <v>64</v>
      </c>
      <c r="J172" s="9">
        <f t="shared" si="22"/>
        <v>64</v>
      </c>
      <c r="K172" s="9">
        <f t="shared" si="22"/>
        <v>6189</v>
      </c>
      <c r="L172" s="9">
        <f t="shared" si="22"/>
        <v>6005</v>
      </c>
    </row>
    <row r="173" spans="1:12" ht="15.75" x14ac:dyDescent="0.25">
      <c r="A173" s="52" t="s">
        <v>81</v>
      </c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</row>
    <row r="174" spans="1:12" x14ac:dyDescent="0.25">
      <c r="A174" s="3">
        <v>69</v>
      </c>
      <c r="B174" s="4" t="s">
        <v>82</v>
      </c>
      <c r="C174" s="11">
        <v>1274</v>
      </c>
      <c r="D174" s="11">
        <v>1101</v>
      </c>
      <c r="E174" s="11">
        <v>378</v>
      </c>
      <c r="F174" s="11">
        <v>365</v>
      </c>
      <c r="G174" s="11">
        <v>75</v>
      </c>
      <c r="H174" s="11">
        <v>66</v>
      </c>
      <c r="I174" s="11">
        <v>20</v>
      </c>
      <c r="J174" s="11">
        <v>18</v>
      </c>
      <c r="K174" s="7">
        <f>C174+E174+G174+I174</f>
        <v>1747</v>
      </c>
      <c r="L174" s="7">
        <f>D174+F174+H174+J174</f>
        <v>1550</v>
      </c>
    </row>
    <row r="175" spans="1:12" x14ac:dyDescent="0.25">
      <c r="A175" s="3">
        <v>70</v>
      </c>
      <c r="B175" s="4" t="s">
        <v>93</v>
      </c>
      <c r="C175" s="11">
        <v>1</v>
      </c>
      <c r="D175" s="11">
        <v>1</v>
      </c>
      <c r="E175" s="11">
        <v>1</v>
      </c>
      <c r="F175" s="11">
        <v>1</v>
      </c>
      <c r="G175" s="11">
        <v>0</v>
      </c>
      <c r="H175" s="11">
        <v>0</v>
      </c>
      <c r="I175" s="11">
        <v>0</v>
      </c>
      <c r="J175" s="11">
        <v>0</v>
      </c>
      <c r="K175" s="7">
        <f t="shared" ref="K175:K177" si="23">C175+E175+G175+I175</f>
        <v>2</v>
      </c>
      <c r="L175" s="7">
        <f t="shared" ref="L175:L177" si="24">D175+F175+H175+J175</f>
        <v>2</v>
      </c>
    </row>
    <row r="176" spans="1:12" x14ac:dyDescent="0.25">
      <c r="A176" s="3">
        <v>71</v>
      </c>
      <c r="B176" s="4" t="s">
        <v>83</v>
      </c>
      <c r="C176" s="11">
        <v>300</v>
      </c>
      <c r="D176" s="11">
        <v>297</v>
      </c>
      <c r="E176" s="11">
        <v>42</v>
      </c>
      <c r="F176" s="11">
        <v>42</v>
      </c>
      <c r="G176" s="11">
        <v>12</v>
      </c>
      <c r="H176" s="11">
        <v>12</v>
      </c>
      <c r="I176" s="11">
        <v>0</v>
      </c>
      <c r="J176" s="11">
        <v>0</v>
      </c>
      <c r="K176" s="7">
        <f t="shared" si="23"/>
        <v>354</v>
      </c>
      <c r="L176" s="7">
        <f t="shared" si="24"/>
        <v>351</v>
      </c>
    </row>
    <row r="177" spans="1:12" x14ac:dyDescent="0.25">
      <c r="A177" s="3">
        <v>72</v>
      </c>
      <c r="B177" s="15" t="s">
        <v>94</v>
      </c>
      <c r="C177" s="11">
        <v>12</v>
      </c>
      <c r="D177" s="11">
        <v>11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7">
        <f t="shared" si="23"/>
        <v>12</v>
      </c>
      <c r="L177" s="7">
        <f t="shared" si="24"/>
        <v>11</v>
      </c>
    </row>
    <row r="178" spans="1:12" x14ac:dyDescent="0.25">
      <c r="B178" s="8" t="s">
        <v>10</v>
      </c>
      <c r="C178" s="8">
        <f t="shared" ref="C178:L178" si="25">SUM(C174:C177)</f>
        <v>1587</v>
      </c>
      <c r="D178" s="8">
        <f t="shared" si="25"/>
        <v>1410</v>
      </c>
      <c r="E178" s="8">
        <f t="shared" si="25"/>
        <v>421</v>
      </c>
      <c r="F178" s="8">
        <f t="shared" si="25"/>
        <v>408</v>
      </c>
      <c r="G178" s="8">
        <f t="shared" si="25"/>
        <v>87</v>
      </c>
      <c r="H178" s="8">
        <f t="shared" si="25"/>
        <v>78</v>
      </c>
      <c r="I178" s="8">
        <f t="shared" si="25"/>
        <v>20</v>
      </c>
      <c r="J178" s="8">
        <f t="shared" si="25"/>
        <v>18</v>
      </c>
      <c r="K178" s="8">
        <f t="shared" si="25"/>
        <v>2115</v>
      </c>
      <c r="L178" s="8">
        <f t="shared" si="25"/>
        <v>1914</v>
      </c>
    </row>
    <row r="179" spans="1:12" x14ac:dyDescent="0.25">
      <c r="A179" s="57" t="s">
        <v>10</v>
      </c>
      <c r="B179" s="58"/>
      <c r="C179" s="14">
        <f t="shared" ref="C179:L179" si="26">SUM(C101+C146+C164+C172+C178)</f>
        <v>51892</v>
      </c>
      <c r="D179" s="14">
        <f t="shared" si="26"/>
        <v>45377</v>
      </c>
      <c r="E179" s="14">
        <f t="shared" si="26"/>
        <v>12164</v>
      </c>
      <c r="F179" s="14">
        <f t="shared" si="26"/>
        <v>11342</v>
      </c>
      <c r="G179" s="14">
        <f t="shared" si="26"/>
        <v>4419</v>
      </c>
      <c r="H179" s="14">
        <f t="shared" si="26"/>
        <v>3996</v>
      </c>
      <c r="I179" s="14">
        <f t="shared" si="26"/>
        <v>1731</v>
      </c>
      <c r="J179" s="14">
        <f t="shared" si="26"/>
        <v>1596</v>
      </c>
      <c r="K179" s="14">
        <f t="shared" si="26"/>
        <v>70206</v>
      </c>
      <c r="L179" s="14">
        <f t="shared" si="26"/>
        <v>62311</v>
      </c>
    </row>
    <row r="180" spans="1:12" ht="16.5" x14ac:dyDescent="0.25">
      <c r="A180" s="54" t="s">
        <v>0</v>
      </c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</row>
    <row r="181" spans="1:12" ht="15.75" x14ac:dyDescent="0.25">
      <c r="A181" s="55" t="s">
        <v>1</v>
      </c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 ht="15.75" x14ac:dyDescent="0.25">
      <c r="A182" s="55" t="s">
        <v>86</v>
      </c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2" ht="15" customHeight="1" x14ac:dyDescent="0.25">
      <c r="A184" s="53" t="s">
        <v>2</v>
      </c>
      <c r="B184" s="53" t="s">
        <v>3</v>
      </c>
      <c r="C184" s="53" t="s">
        <v>4</v>
      </c>
      <c r="D184" s="53"/>
      <c r="E184" s="53" t="s">
        <v>5</v>
      </c>
      <c r="F184" s="53"/>
      <c r="G184" s="53" t="s">
        <v>6</v>
      </c>
      <c r="H184" s="53"/>
      <c r="I184" s="53" t="s">
        <v>7</v>
      </c>
      <c r="J184" s="53"/>
      <c r="K184" s="56" t="s">
        <v>8</v>
      </c>
      <c r="L184" s="53" t="s">
        <v>9</v>
      </c>
    </row>
    <row r="185" spans="1:12" x14ac:dyDescent="0.25">
      <c r="A185" s="53"/>
      <c r="B185" s="53"/>
      <c r="C185" s="22" t="s">
        <v>10</v>
      </c>
      <c r="D185" s="22" t="s">
        <v>11</v>
      </c>
      <c r="E185" s="22" t="s">
        <v>10</v>
      </c>
      <c r="F185" s="22" t="s">
        <v>11</v>
      </c>
      <c r="G185" s="22" t="s">
        <v>10</v>
      </c>
      <c r="H185" s="22" t="s">
        <v>11</v>
      </c>
      <c r="I185" s="22" t="s">
        <v>10</v>
      </c>
      <c r="J185" s="22" t="s">
        <v>11</v>
      </c>
      <c r="K185" s="56"/>
      <c r="L185" s="53"/>
    </row>
    <row r="186" spans="1:12" ht="15.75" x14ac:dyDescent="0.25">
      <c r="A186" s="52" t="s">
        <v>12</v>
      </c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</row>
    <row r="187" spans="1:12" x14ac:dyDescent="0.25">
      <c r="A187" s="3">
        <v>1</v>
      </c>
      <c r="B187" s="4" t="s">
        <v>13</v>
      </c>
      <c r="C187" s="5">
        <v>3324</v>
      </c>
      <c r="D187" s="5">
        <v>2382</v>
      </c>
      <c r="E187" s="5">
        <v>740</v>
      </c>
      <c r="F187" s="5">
        <v>665</v>
      </c>
      <c r="G187" s="5">
        <v>97</v>
      </c>
      <c r="H187" s="5">
        <v>95</v>
      </c>
      <c r="I187" s="5">
        <v>225</v>
      </c>
      <c r="J187" s="5">
        <v>213</v>
      </c>
      <c r="K187" s="7">
        <f>C187+E187+G187+I187</f>
        <v>4386</v>
      </c>
      <c r="L187" s="7">
        <f>D187+F187+H187+J187</f>
        <v>3355</v>
      </c>
    </row>
    <row r="188" spans="1:12" x14ac:dyDescent="0.25">
      <c r="A188" s="3">
        <v>2</v>
      </c>
      <c r="B188" s="4" t="s">
        <v>14</v>
      </c>
      <c r="C188" s="5">
        <v>204</v>
      </c>
      <c r="D188" s="5">
        <v>204</v>
      </c>
      <c r="E188" s="5">
        <v>16</v>
      </c>
      <c r="F188" s="5">
        <v>16</v>
      </c>
      <c r="G188" s="5">
        <v>0</v>
      </c>
      <c r="H188" s="5">
        <v>0</v>
      </c>
      <c r="I188" s="5">
        <v>0</v>
      </c>
      <c r="J188" s="5">
        <v>0</v>
      </c>
      <c r="K188" s="7">
        <f t="shared" ref="K188:K189" si="27">C188+E188+G188+I188</f>
        <v>220</v>
      </c>
      <c r="L188" s="7">
        <f t="shared" ref="L188:L189" si="28">D188+F188+H188+J188</f>
        <v>220</v>
      </c>
    </row>
    <row r="189" spans="1:12" x14ac:dyDescent="0.25">
      <c r="A189" s="27">
        <v>3</v>
      </c>
      <c r="B189" s="4" t="s">
        <v>95</v>
      </c>
      <c r="C189" s="5">
        <v>18</v>
      </c>
      <c r="D189" s="5">
        <v>18</v>
      </c>
      <c r="E189" s="5">
        <v>1</v>
      </c>
      <c r="F189" s="5">
        <v>1</v>
      </c>
      <c r="G189" s="5">
        <v>0</v>
      </c>
      <c r="H189" s="5">
        <v>0</v>
      </c>
      <c r="I189" s="5">
        <v>13</v>
      </c>
      <c r="J189" s="5">
        <v>13</v>
      </c>
      <c r="K189" s="7">
        <f t="shared" si="27"/>
        <v>32</v>
      </c>
      <c r="L189" s="7">
        <f t="shared" si="28"/>
        <v>32</v>
      </c>
    </row>
    <row r="190" spans="1:12" x14ac:dyDescent="0.25">
      <c r="B190" s="8" t="s">
        <v>10</v>
      </c>
      <c r="C190" s="9">
        <f t="shared" ref="C190:L190" si="29">C187+C188</f>
        <v>3528</v>
      </c>
      <c r="D190" s="9">
        <f t="shared" si="29"/>
        <v>2586</v>
      </c>
      <c r="E190" s="9">
        <f t="shared" si="29"/>
        <v>756</v>
      </c>
      <c r="F190" s="9">
        <f t="shared" si="29"/>
        <v>681</v>
      </c>
      <c r="G190" s="9">
        <f t="shared" si="29"/>
        <v>97</v>
      </c>
      <c r="H190" s="9">
        <f t="shared" si="29"/>
        <v>95</v>
      </c>
      <c r="I190" s="9">
        <f t="shared" si="29"/>
        <v>225</v>
      </c>
      <c r="J190" s="9">
        <f t="shared" si="29"/>
        <v>213</v>
      </c>
      <c r="K190" s="9">
        <f t="shared" si="29"/>
        <v>4606</v>
      </c>
      <c r="L190" s="9">
        <f t="shared" si="29"/>
        <v>3575</v>
      </c>
    </row>
    <row r="191" spans="1:12" ht="15.75" x14ac:dyDescent="0.25">
      <c r="A191" s="52" t="s">
        <v>15</v>
      </c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</row>
    <row r="192" spans="1:12" x14ac:dyDescent="0.25">
      <c r="A192" s="3">
        <v>4</v>
      </c>
      <c r="B192" s="4" t="s">
        <v>16</v>
      </c>
      <c r="C192" s="10">
        <v>3571</v>
      </c>
      <c r="D192" s="10">
        <v>3202</v>
      </c>
      <c r="E192" s="10">
        <v>513</v>
      </c>
      <c r="F192" s="10">
        <v>453</v>
      </c>
      <c r="G192" s="10">
        <v>0</v>
      </c>
      <c r="H192" s="10">
        <v>0</v>
      </c>
      <c r="I192" s="10">
        <v>129</v>
      </c>
      <c r="J192" s="10">
        <v>121</v>
      </c>
      <c r="K192" s="7">
        <f>C192+E192+G192+I192</f>
        <v>4213</v>
      </c>
      <c r="L192" s="7">
        <f>D192+F192+H192+J192</f>
        <v>3776</v>
      </c>
    </row>
    <row r="193" spans="1:12" x14ac:dyDescent="0.25">
      <c r="A193" s="3">
        <v>5</v>
      </c>
      <c r="B193" s="4" t="s">
        <v>17</v>
      </c>
      <c r="C193" s="11">
        <v>2329</v>
      </c>
      <c r="D193" s="11">
        <v>1783</v>
      </c>
      <c r="E193" s="11">
        <v>562</v>
      </c>
      <c r="F193" s="11">
        <v>483</v>
      </c>
      <c r="G193" s="11">
        <v>0</v>
      </c>
      <c r="H193" s="11">
        <v>0</v>
      </c>
      <c r="I193" s="10">
        <v>2</v>
      </c>
      <c r="J193" s="10">
        <v>1</v>
      </c>
      <c r="K193" s="7">
        <f t="shared" ref="K193:K234" si="30">C193+E193+G193+I193</f>
        <v>2893</v>
      </c>
      <c r="L193" s="7">
        <f t="shared" ref="L193:L234" si="31">D193+F193+H193+J193</f>
        <v>2267</v>
      </c>
    </row>
    <row r="194" spans="1:12" x14ac:dyDescent="0.25">
      <c r="A194" s="3">
        <v>6</v>
      </c>
      <c r="B194" s="4" t="s">
        <v>18</v>
      </c>
      <c r="C194" s="11">
        <v>240</v>
      </c>
      <c r="D194" s="11">
        <v>240</v>
      </c>
      <c r="E194" s="11">
        <v>214</v>
      </c>
      <c r="F194" s="11">
        <v>214</v>
      </c>
      <c r="G194" s="11">
        <v>0</v>
      </c>
      <c r="H194" s="11">
        <v>0</v>
      </c>
      <c r="I194" s="10">
        <v>0</v>
      </c>
      <c r="J194" s="10">
        <v>0</v>
      </c>
      <c r="K194" s="7">
        <f t="shared" si="30"/>
        <v>454</v>
      </c>
      <c r="L194" s="7">
        <f t="shared" si="31"/>
        <v>454</v>
      </c>
    </row>
    <row r="195" spans="1:12" x14ac:dyDescent="0.25">
      <c r="A195" s="3">
        <v>7</v>
      </c>
      <c r="B195" s="4" t="s">
        <v>19</v>
      </c>
      <c r="C195" s="11">
        <v>846</v>
      </c>
      <c r="D195" s="10">
        <v>666</v>
      </c>
      <c r="E195" s="11">
        <v>60</v>
      </c>
      <c r="F195" s="11">
        <v>58</v>
      </c>
      <c r="G195" s="11">
        <v>2</v>
      </c>
      <c r="H195" s="11">
        <v>2</v>
      </c>
      <c r="I195" s="10">
        <v>107</v>
      </c>
      <c r="J195" s="10">
        <v>89</v>
      </c>
      <c r="K195" s="7">
        <f t="shared" si="30"/>
        <v>1015</v>
      </c>
      <c r="L195" s="7">
        <f t="shared" si="31"/>
        <v>815</v>
      </c>
    </row>
    <row r="196" spans="1:12" x14ac:dyDescent="0.25">
      <c r="A196" s="3">
        <v>8</v>
      </c>
      <c r="B196" s="4" t="s">
        <v>20</v>
      </c>
      <c r="C196" s="11">
        <v>2233</v>
      </c>
      <c r="D196" s="11">
        <v>2215</v>
      </c>
      <c r="E196" s="11">
        <v>299</v>
      </c>
      <c r="F196" s="11">
        <v>294</v>
      </c>
      <c r="G196" s="11">
        <v>45</v>
      </c>
      <c r="H196" s="11">
        <v>44</v>
      </c>
      <c r="I196" s="10">
        <v>145</v>
      </c>
      <c r="J196" s="10">
        <v>145</v>
      </c>
      <c r="K196" s="7">
        <f t="shared" si="30"/>
        <v>2722</v>
      </c>
      <c r="L196" s="7">
        <f t="shared" si="31"/>
        <v>2698</v>
      </c>
    </row>
    <row r="197" spans="1:12" x14ac:dyDescent="0.25">
      <c r="A197" s="3">
        <v>9</v>
      </c>
      <c r="B197" s="4" t="s">
        <v>21</v>
      </c>
      <c r="C197" s="11">
        <v>3031</v>
      </c>
      <c r="D197" s="11">
        <v>2701</v>
      </c>
      <c r="E197" s="11">
        <v>811</v>
      </c>
      <c r="F197" s="11">
        <v>757</v>
      </c>
      <c r="G197" s="11">
        <v>4</v>
      </c>
      <c r="H197" s="11">
        <v>4</v>
      </c>
      <c r="I197" s="10">
        <v>7</v>
      </c>
      <c r="J197" s="10">
        <v>6</v>
      </c>
      <c r="K197" s="7">
        <f t="shared" si="30"/>
        <v>3853</v>
      </c>
      <c r="L197" s="7">
        <f t="shared" si="31"/>
        <v>3468</v>
      </c>
    </row>
    <row r="198" spans="1:12" x14ac:dyDescent="0.25">
      <c r="A198" s="3">
        <v>10</v>
      </c>
      <c r="B198" s="4" t="s">
        <v>22</v>
      </c>
      <c r="C198" s="11">
        <v>730</v>
      </c>
      <c r="D198" s="11">
        <v>705</v>
      </c>
      <c r="E198" s="11">
        <v>67</v>
      </c>
      <c r="F198" s="11">
        <v>65</v>
      </c>
      <c r="G198" s="11">
        <v>11</v>
      </c>
      <c r="H198" s="11">
        <v>10</v>
      </c>
      <c r="I198" s="10">
        <v>0</v>
      </c>
      <c r="J198" s="10">
        <v>0</v>
      </c>
      <c r="K198" s="7">
        <f t="shared" si="30"/>
        <v>808</v>
      </c>
      <c r="L198" s="7">
        <f t="shared" si="31"/>
        <v>780</v>
      </c>
    </row>
    <row r="199" spans="1:12" x14ac:dyDescent="0.25">
      <c r="A199" s="3">
        <v>11</v>
      </c>
      <c r="B199" s="4" t="s">
        <v>23</v>
      </c>
      <c r="C199" s="11">
        <v>502</v>
      </c>
      <c r="D199" s="11">
        <v>462</v>
      </c>
      <c r="E199" s="11">
        <v>223</v>
      </c>
      <c r="F199" s="11">
        <v>181</v>
      </c>
      <c r="G199" s="11">
        <v>0</v>
      </c>
      <c r="H199" s="11">
        <v>0</v>
      </c>
      <c r="I199" s="10">
        <v>9</v>
      </c>
      <c r="J199" s="10">
        <v>9</v>
      </c>
      <c r="K199" s="7">
        <f t="shared" si="30"/>
        <v>734</v>
      </c>
      <c r="L199" s="7">
        <f t="shared" si="31"/>
        <v>652</v>
      </c>
    </row>
    <row r="200" spans="1:12" x14ac:dyDescent="0.25">
      <c r="A200" s="3">
        <v>12</v>
      </c>
      <c r="B200" s="4" t="s">
        <v>92</v>
      </c>
      <c r="C200" s="11">
        <v>0</v>
      </c>
      <c r="D200" s="11">
        <v>0</v>
      </c>
      <c r="E200" s="11">
        <v>0</v>
      </c>
      <c r="F200" s="11">
        <v>0</v>
      </c>
      <c r="G200" s="11">
        <v>179</v>
      </c>
      <c r="H200" s="11">
        <v>179</v>
      </c>
      <c r="I200" s="10">
        <v>0</v>
      </c>
      <c r="J200" s="10">
        <v>0</v>
      </c>
      <c r="K200" s="7">
        <f t="shared" si="30"/>
        <v>179</v>
      </c>
      <c r="L200" s="7">
        <f t="shared" si="31"/>
        <v>179</v>
      </c>
    </row>
    <row r="201" spans="1:12" x14ac:dyDescent="0.25">
      <c r="A201" s="12">
        <v>13</v>
      </c>
      <c r="B201" s="13" t="s">
        <v>24</v>
      </c>
      <c r="C201" s="11">
        <v>228</v>
      </c>
      <c r="D201" s="11">
        <v>220</v>
      </c>
      <c r="E201" s="11">
        <v>17</v>
      </c>
      <c r="F201" s="11">
        <v>20</v>
      </c>
      <c r="G201" s="11">
        <v>0</v>
      </c>
      <c r="H201" s="11">
        <v>0</v>
      </c>
      <c r="I201" s="11">
        <v>0</v>
      </c>
      <c r="J201" s="11">
        <v>0</v>
      </c>
      <c r="K201" s="7">
        <f t="shared" si="30"/>
        <v>245</v>
      </c>
      <c r="L201" s="7">
        <f t="shared" si="31"/>
        <v>240</v>
      </c>
    </row>
    <row r="202" spans="1:12" x14ac:dyDescent="0.25">
      <c r="A202" s="12">
        <v>14</v>
      </c>
      <c r="B202" s="13" t="s">
        <v>25</v>
      </c>
      <c r="C202" s="11">
        <v>164</v>
      </c>
      <c r="D202" s="11">
        <v>153</v>
      </c>
      <c r="E202" s="11">
        <v>57</v>
      </c>
      <c r="F202" s="11">
        <v>54</v>
      </c>
      <c r="G202" s="11">
        <v>15</v>
      </c>
      <c r="H202" s="11">
        <v>10</v>
      </c>
      <c r="I202" s="11">
        <v>3</v>
      </c>
      <c r="J202" s="11">
        <v>3</v>
      </c>
      <c r="K202" s="7">
        <f t="shared" si="30"/>
        <v>239</v>
      </c>
      <c r="L202" s="7">
        <f t="shared" si="31"/>
        <v>220</v>
      </c>
    </row>
    <row r="203" spans="1:12" x14ac:dyDescent="0.25">
      <c r="A203" s="12">
        <v>15</v>
      </c>
      <c r="B203" s="13" t="s">
        <v>26</v>
      </c>
      <c r="C203" s="11">
        <v>252</v>
      </c>
      <c r="D203" s="11">
        <v>252</v>
      </c>
      <c r="E203" s="11">
        <v>88</v>
      </c>
      <c r="F203" s="11">
        <v>88</v>
      </c>
      <c r="G203" s="11">
        <v>4</v>
      </c>
      <c r="H203" s="11">
        <v>4</v>
      </c>
      <c r="I203" s="11">
        <v>1</v>
      </c>
      <c r="J203" s="11">
        <v>1</v>
      </c>
      <c r="K203" s="7">
        <f t="shared" si="30"/>
        <v>345</v>
      </c>
      <c r="L203" s="7">
        <f t="shared" si="31"/>
        <v>345</v>
      </c>
    </row>
    <row r="204" spans="1:12" x14ac:dyDescent="0.25">
      <c r="A204" s="12">
        <v>16</v>
      </c>
      <c r="B204" s="13" t="s">
        <v>27</v>
      </c>
      <c r="C204" s="11">
        <v>829</v>
      </c>
      <c r="D204" s="11">
        <v>823</v>
      </c>
      <c r="E204" s="11">
        <v>93</v>
      </c>
      <c r="F204" s="11">
        <v>91</v>
      </c>
      <c r="G204" s="11">
        <v>5</v>
      </c>
      <c r="H204" s="11">
        <v>5</v>
      </c>
      <c r="I204" s="11">
        <v>12</v>
      </c>
      <c r="J204" s="11">
        <v>12</v>
      </c>
      <c r="K204" s="7">
        <f t="shared" si="30"/>
        <v>939</v>
      </c>
      <c r="L204" s="7">
        <f t="shared" si="31"/>
        <v>931</v>
      </c>
    </row>
    <row r="205" spans="1:12" x14ac:dyDescent="0.25">
      <c r="A205" s="12">
        <v>17</v>
      </c>
      <c r="B205" s="13" t="s">
        <v>28</v>
      </c>
      <c r="C205" s="11">
        <v>104</v>
      </c>
      <c r="D205" s="11">
        <v>79</v>
      </c>
      <c r="E205" s="11">
        <v>28</v>
      </c>
      <c r="F205" s="11">
        <v>16</v>
      </c>
      <c r="G205" s="11">
        <v>0</v>
      </c>
      <c r="H205" s="11">
        <v>0</v>
      </c>
      <c r="I205" s="11">
        <v>2</v>
      </c>
      <c r="J205" s="11">
        <v>2</v>
      </c>
      <c r="K205" s="7">
        <f t="shared" si="30"/>
        <v>134</v>
      </c>
      <c r="L205" s="7">
        <f t="shared" si="31"/>
        <v>97</v>
      </c>
    </row>
    <row r="206" spans="1:12" x14ac:dyDescent="0.25">
      <c r="A206" s="12">
        <v>18</v>
      </c>
      <c r="B206" s="13" t="s">
        <v>29</v>
      </c>
      <c r="C206" s="11">
        <v>1659</v>
      </c>
      <c r="D206" s="11">
        <v>1274</v>
      </c>
      <c r="E206" s="11">
        <v>343</v>
      </c>
      <c r="F206" s="11">
        <v>286</v>
      </c>
      <c r="G206" s="11">
        <v>52</v>
      </c>
      <c r="H206" s="11">
        <v>38</v>
      </c>
      <c r="I206" s="11">
        <v>106</v>
      </c>
      <c r="J206" s="11">
        <v>104</v>
      </c>
      <c r="K206" s="7">
        <f t="shared" si="30"/>
        <v>2160</v>
      </c>
      <c r="L206" s="7">
        <f t="shared" si="31"/>
        <v>1702</v>
      </c>
    </row>
    <row r="207" spans="1:12" x14ac:dyDescent="0.25">
      <c r="A207" s="12">
        <v>19</v>
      </c>
      <c r="B207" s="13" t="s">
        <v>30</v>
      </c>
      <c r="C207" s="11">
        <v>52</v>
      </c>
      <c r="D207" s="11">
        <v>50</v>
      </c>
      <c r="E207" s="11">
        <v>7</v>
      </c>
      <c r="F207" s="11">
        <v>7</v>
      </c>
      <c r="G207" s="11">
        <v>0</v>
      </c>
      <c r="H207" s="11">
        <v>0</v>
      </c>
      <c r="I207" s="11">
        <v>43</v>
      </c>
      <c r="J207" s="11">
        <v>38</v>
      </c>
      <c r="K207" s="7">
        <f t="shared" si="30"/>
        <v>102</v>
      </c>
      <c r="L207" s="7">
        <f t="shared" si="31"/>
        <v>95</v>
      </c>
    </row>
    <row r="208" spans="1:12" x14ac:dyDescent="0.25">
      <c r="A208" s="12">
        <v>20</v>
      </c>
      <c r="B208" s="13" t="s">
        <v>31</v>
      </c>
      <c r="C208" s="11">
        <v>2489</v>
      </c>
      <c r="D208" s="11">
        <v>1871</v>
      </c>
      <c r="E208" s="11">
        <v>433</v>
      </c>
      <c r="F208" s="11">
        <v>331</v>
      </c>
      <c r="G208" s="11">
        <v>0</v>
      </c>
      <c r="H208" s="11">
        <v>0</v>
      </c>
      <c r="I208" s="11">
        <v>113</v>
      </c>
      <c r="J208" s="11">
        <v>89</v>
      </c>
      <c r="K208" s="7">
        <f t="shared" si="30"/>
        <v>3035</v>
      </c>
      <c r="L208" s="7">
        <f t="shared" si="31"/>
        <v>2291</v>
      </c>
    </row>
    <row r="209" spans="1:12" x14ac:dyDescent="0.25">
      <c r="A209" s="12">
        <v>21</v>
      </c>
      <c r="B209" s="13" t="s">
        <v>32</v>
      </c>
      <c r="C209" s="11">
        <v>4933</v>
      </c>
      <c r="D209" s="11">
        <v>4339</v>
      </c>
      <c r="E209" s="11">
        <v>418</v>
      </c>
      <c r="F209" s="11">
        <v>375</v>
      </c>
      <c r="G209" s="11">
        <v>0</v>
      </c>
      <c r="H209" s="11">
        <v>0</v>
      </c>
      <c r="I209" s="11">
        <v>107</v>
      </c>
      <c r="J209" s="11">
        <v>86</v>
      </c>
      <c r="K209" s="7">
        <f t="shared" si="30"/>
        <v>5458</v>
      </c>
      <c r="L209" s="7">
        <f t="shared" si="31"/>
        <v>4800</v>
      </c>
    </row>
    <row r="210" spans="1:12" x14ac:dyDescent="0.25">
      <c r="A210" s="12">
        <v>22</v>
      </c>
      <c r="B210" s="13" t="s">
        <v>33</v>
      </c>
      <c r="C210" s="11">
        <v>786</v>
      </c>
      <c r="D210" s="11">
        <v>628</v>
      </c>
      <c r="E210" s="11">
        <v>357</v>
      </c>
      <c r="F210" s="11">
        <v>314</v>
      </c>
      <c r="G210" s="11">
        <v>0</v>
      </c>
      <c r="H210" s="11">
        <v>0</v>
      </c>
      <c r="I210" s="11">
        <v>7</v>
      </c>
      <c r="J210" s="11">
        <v>7</v>
      </c>
      <c r="K210" s="7">
        <f t="shared" si="30"/>
        <v>1150</v>
      </c>
      <c r="L210" s="7">
        <f t="shared" si="31"/>
        <v>949</v>
      </c>
    </row>
    <row r="211" spans="1:12" x14ac:dyDescent="0.25">
      <c r="A211" s="12">
        <v>23</v>
      </c>
      <c r="B211" s="13" t="s">
        <v>34</v>
      </c>
      <c r="C211" s="11">
        <v>0</v>
      </c>
      <c r="D211" s="11">
        <v>0</v>
      </c>
      <c r="E211" s="11">
        <v>0</v>
      </c>
      <c r="F211" s="11">
        <v>0</v>
      </c>
      <c r="G211" s="11">
        <v>431</v>
      </c>
      <c r="H211" s="11">
        <v>354</v>
      </c>
      <c r="I211" s="11">
        <v>0</v>
      </c>
      <c r="J211" s="11">
        <v>0</v>
      </c>
      <c r="K211" s="7">
        <f t="shared" si="30"/>
        <v>431</v>
      </c>
      <c r="L211" s="7">
        <f t="shared" si="31"/>
        <v>354</v>
      </c>
    </row>
    <row r="212" spans="1:12" x14ac:dyDescent="0.25">
      <c r="A212" s="12">
        <v>24</v>
      </c>
      <c r="B212" s="13" t="s">
        <v>35</v>
      </c>
      <c r="C212" s="11">
        <v>0</v>
      </c>
      <c r="D212" s="11">
        <v>0</v>
      </c>
      <c r="E212" s="11">
        <v>0</v>
      </c>
      <c r="F212" s="11">
        <v>0</v>
      </c>
      <c r="G212" s="11">
        <v>177</v>
      </c>
      <c r="H212" s="11">
        <v>177</v>
      </c>
      <c r="I212" s="11">
        <v>0</v>
      </c>
      <c r="J212" s="11">
        <v>0</v>
      </c>
      <c r="K212" s="7">
        <f t="shared" si="30"/>
        <v>177</v>
      </c>
      <c r="L212" s="7">
        <f t="shared" si="31"/>
        <v>177</v>
      </c>
    </row>
    <row r="213" spans="1:12" x14ac:dyDescent="0.25">
      <c r="A213" s="12">
        <v>25</v>
      </c>
      <c r="B213" s="13" t="s">
        <v>36</v>
      </c>
      <c r="C213" s="11">
        <v>447</v>
      </c>
      <c r="D213" s="11">
        <v>404</v>
      </c>
      <c r="E213" s="11">
        <v>206</v>
      </c>
      <c r="F213" s="11">
        <v>173</v>
      </c>
      <c r="G213" s="11">
        <v>2</v>
      </c>
      <c r="H213" s="11">
        <v>1</v>
      </c>
      <c r="I213" s="11">
        <v>1</v>
      </c>
      <c r="J213" s="11">
        <v>1</v>
      </c>
      <c r="K213" s="7">
        <f t="shared" si="30"/>
        <v>656</v>
      </c>
      <c r="L213" s="7">
        <f t="shared" si="31"/>
        <v>579</v>
      </c>
    </row>
    <row r="214" spans="1:12" x14ac:dyDescent="0.25">
      <c r="A214" s="12">
        <v>26</v>
      </c>
      <c r="B214" s="13" t="s">
        <v>37</v>
      </c>
      <c r="C214" s="11">
        <v>786</v>
      </c>
      <c r="D214" s="11">
        <v>738</v>
      </c>
      <c r="E214" s="11">
        <v>175</v>
      </c>
      <c r="F214" s="11">
        <v>165</v>
      </c>
      <c r="G214" s="11">
        <v>46</v>
      </c>
      <c r="H214" s="11">
        <v>46</v>
      </c>
      <c r="I214" s="11">
        <v>18</v>
      </c>
      <c r="J214" s="11">
        <v>15</v>
      </c>
      <c r="K214" s="7">
        <f t="shared" si="30"/>
        <v>1025</v>
      </c>
      <c r="L214" s="7">
        <f t="shared" si="31"/>
        <v>964</v>
      </c>
    </row>
    <row r="215" spans="1:12" x14ac:dyDescent="0.25">
      <c r="A215" s="12">
        <v>27</v>
      </c>
      <c r="B215" s="13" t="s">
        <v>38</v>
      </c>
      <c r="C215" s="11">
        <v>312</v>
      </c>
      <c r="D215" s="11">
        <v>279</v>
      </c>
      <c r="E215" s="11">
        <v>331</v>
      </c>
      <c r="F215" s="11">
        <v>305</v>
      </c>
      <c r="G215" s="11">
        <v>61</v>
      </c>
      <c r="H215" s="11">
        <v>56</v>
      </c>
      <c r="I215" s="11">
        <v>0</v>
      </c>
      <c r="J215" s="11">
        <v>0</v>
      </c>
      <c r="K215" s="7">
        <f t="shared" si="30"/>
        <v>704</v>
      </c>
      <c r="L215" s="7">
        <f t="shared" si="31"/>
        <v>640</v>
      </c>
    </row>
    <row r="216" spans="1:12" x14ac:dyDescent="0.25">
      <c r="A216" s="12">
        <v>28</v>
      </c>
      <c r="B216" s="13" t="s">
        <v>39</v>
      </c>
      <c r="C216" s="11">
        <v>618</v>
      </c>
      <c r="D216" s="11">
        <v>504</v>
      </c>
      <c r="E216" s="11">
        <v>450</v>
      </c>
      <c r="F216" s="11">
        <v>376</v>
      </c>
      <c r="G216" s="11">
        <v>388</v>
      </c>
      <c r="H216" s="11">
        <v>273</v>
      </c>
      <c r="I216" s="11">
        <v>4</v>
      </c>
      <c r="J216" s="11">
        <v>4</v>
      </c>
      <c r="K216" s="7">
        <f t="shared" si="30"/>
        <v>1460</v>
      </c>
      <c r="L216" s="7">
        <f t="shared" si="31"/>
        <v>1157</v>
      </c>
    </row>
    <row r="217" spans="1:12" x14ac:dyDescent="0.25">
      <c r="A217" s="12">
        <v>29</v>
      </c>
      <c r="B217" s="13" t="s">
        <v>40</v>
      </c>
      <c r="C217" s="11">
        <v>116</v>
      </c>
      <c r="D217" s="11">
        <v>116</v>
      </c>
      <c r="E217" s="11">
        <v>45</v>
      </c>
      <c r="F217" s="11">
        <v>45</v>
      </c>
      <c r="G217" s="11">
        <v>2</v>
      </c>
      <c r="H217" s="11">
        <v>2</v>
      </c>
      <c r="I217" s="11">
        <v>5</v>
      </c>
      <c r="J217" s="11">
        <v>5</v>
      </c>
      <c r="K217" s="7">
        <f t="shared" si="30"/>
        <v>168</v>
      </c>
      <c r="L217" s="7">
        <f t="shared" si="31"/>
        <v>168</v>
      </c>
    </row>
    <row r="218" spans="1:12" x14ac:dyDescent="0.25">
      <c r="A218" s="12">
        <v>30</v>
      </c>
      <c r="B218" s="13" t="s">
        <v>41</v>
      </c>
      <c r="C218" s="11">
        <v>196</v>
      </c>
      <c r="D218" s="11">
        <v>185</v>
      </c>
      <c r="E218" s="11">
        <v>71</v>
      </c>
      <c r="F218" s="11">
        <v>70</v>
      </c>
      <c r="G218" s="11">
        <v>1</v>
      </c>
      <c r="H218" s="11">
        <v>1</v>
      </c>
      <c r="I218" s="11">
        <v>5</v>
      </c>
      <c r="J218" s="11">
        <v>1</v>
      </c>
      <c r="K218" s="7">
        <f t="shared" si="30"/>
        <v>273</v>
      </c>
      <c r="L218" s="7">
        <f t="shared" si="31"/>
        <v>257</v>
      </c>
    </row>
    <row r="219" spans="1:12" x14ac:dyDescent="0.25">
      <c r="A219" s="12">
        <v>31</v>
      </c>
      <c r="B219" s="13" t="s">
        <v>42</v>
      </c>
      <c r="C219" s="11">
        <v>106</v>
      </c>
      <c r="D219" s="11">
        <v>102</v>
      </c>
      <c r="E219" s="11">
        <v>25</v>
      </c>
      <c r="F219" s="11">
        <v>24</v>
      </c>
      <c r="G219" s="11">
        <v>0</v>
      </c>
      <c r="H219" s="11">
        <v>0</v>
      </c>
      <c r="I219" s="11">
        <v>2</v>
      </c>
      <c r="J219" s="11">
        <v>2</v>
      </c>
      <c r="K219" s="7">
        <f t="shared" si="30"/>
        <v>133</v>
      </c>
      <c r="L219" s="7">
        <f t="shared" si="31"/>
        <v>128</v>
      </c>
    </row>
    <row r="220" spans="1:12" x14ac:dyDescent="0.25">
      <c r="A220" s="12">
        <v>32</v>
      </c>
      <c r="B220" s="13" t="s">
        <v>43</v>
      </c>
      <c r="C220" s="11">
        <v>17</v>
      </c>
      <c r="D220" s="11">
        <v>14</v>
      </c>
      <c r="E220" s="11">
        <v>3</v>
      </c>
      <c r="F220" s="11">
        <v>3</v>
      </c>
      <c r="G220" s="11">
        <v>0</v>
      </c>
      <c r="H220" s="11">
        <v>0</v>
      </c>
      <c r="I220" s="11">
        <v>0</v>
      </c>
      <c r="J220" s="11">
        <v>0</v>
      </c>
      <c r="K220" s="7">
        <f t="shared" si="30"/>
        <v>20</v>
      </c>
      <c r="L220" s="7">
        <f t="shared" si="31"/>
        <v>17</v>
      </c>
    </row>
    <row r="221" spans="1:12" x14ac:dyDescent="0.25">
      <c r="A221" s="12">
        <v>33</v>
      </c>
      <c r="B221" s="13" t="s">
        <v>44</v>
      </c>
      <c r="C221" s="11">
        <v>18</v>
      </c>
      <c r="D221" s="11">
        <v>16</v>
      </c>
      <c r="E221" s="11">
        <v>8</v>
      </c>
      <c r="F221" s="11">
        <v>7</v>
      </c>
      <c r="G221" s="11">
        <v>0</v>
      </c>
      <c r="H221" s="11">
        <v>0</v>
      </c>
      <c r="I221" s="11">
        <v>2</v>
      </c>
      <c r="J221" s="11">
        <v>2</v>
      </c>
      <c r="K221" s="7">
        <f t="shared" si="30"/>
        <v>28</v>
      </c>
      <c r="L221" s="7">
        <f t="shared" si="31"/>
        <v>25</v>
      </c>
    </row>
    <row r="222" spans="1:12" x14ac:dyDescent="0.25">
      <c r="A222" s="12">
        <v>34</v>
      </c>
      <c r="B222" s="13" t="s">
        <v>45</v>
      </c>
      <c r="C222" s="11">
        <v>100</v>
      </c>
      <c r="D222" s="11">
        <v>97</v>
      </c>
      <c r="E222" s="11">
        <v>22</v>
      </c>
      <c r="F222" s="11">
        <v>23</v>
      </c>
      <c r="G222" s="11">
        <v>1</v>
      </c>
      <c r="H222" s="11">
        <v>0</v>
      </c>
      <c r="I222" s="11">
        <v>0</v>
      </c>
      <c r="J222" s="11">
        <v>0</v>
      </c>
      <c r="K222" s="7">
        <f t="shared" si="30"/>
        <v>123</v>
      </c>
      <c r="L222" s="7">
        <f t="shared" si="31"/>
        <v>120</v>
      </c>
    </row>
    <row r="223" spans="1:12" x14ac:dyDescent="0.25">
      <c r="A223" s="12">
        <v>35</v>
      </c>
      <c r="B223" s="13" t="s">
        <v>46</v>
      </c>
      <c r="C223" s="11">
        <v>136</v>
      </c>
      <c r="D223" s="11">
        <v>129</v>
      </c>
      <c r="E223" s="11">
        <v>26</v>
      </c>
      <c r="F223" s="11">
        <v>26</v>
      </c>
      <c r="G223" s="11">
        <v>0</v>
      </c>
      <c r="H223" s="11">
        <v>0</v>
      </c>
      <c r="I223" s="11">
        <v>1</v>
      </c>
      <c r="J223" s="11">
        <v>1</v>
      </c>
      <c r="K223" s="7">
        <f t="shared" si="30"/>
        <v>163</v>
      </c>
      <c r="L223" s="7">
        <f t="shared" si="31"/>
        <v>156</v>
      </c>
    </row>
    <row r="224" spans="1:12" x14ac:dyDescent="0.25">
      <c r="A224" s="12">
        <v>36</v>
      </c>
      <c r="B224" s="13" t="s">
        <v>47</v>
      </c>
      <c r="C224" s="11">
        <v>191</v>
      </c>
      <c r="D224" s="11">
        <v>57</v>
      </c>
      <c r="E224" s="11">
        <v>70</v>
      </c>
      <c r="F224" s="11">
        <v>8</v>
      </c>
      <c r="G224" s="11">
        <v>2</v>
      </c>
      <c r="H224" s="11">
        <v>0</v>
      </c>
      <c r="I224" s="11">
        <v>2</v>
      </c>
      <c r="J224" s="11">
        <v>1</v>
      </c>
      <c r="K224" s="7">
        <f t="shared" si="30"/>
        <v>265</v>
      </c>
      <c r="L224" s="7">
        <f t="shared" si="31"/>
        <v>66</v>
      </c>
    </row>
    <row r="225" spans="1:12" x14ac:dyDescent="0.25">
      <c r="A225" s="12">
        <v>37</v>
      </c>
      <c r="B225" s="13" t="s">
        <v>48</v>
      </c>
      <c r="C225" s="11">
        <v>20</v>
      </c>
      <c r="D225" s="11">
        <v>20</v>
      </c>
      <c r="E225" s="11">
        <v>9</v>
      </c>
      <c r="F225" s="11">
        <v>9</v>
      </c>
      <c r="G225" s="11">
        <v>0</v>
      </c>
      <c r="H225" s="11">
        <v>0</v>
      </c>
      <c r="I225" s="11">
        <v>2</v>
      </c>
      <c r="J225" s="11">
        <v>2</v>
      </c>
      <c r="K225" s="7">
        <f t="shared" si="30"/>
        <v>31</v>
      </c>
      <c r="L225" s="7">
        <f t="shared" si="31"/>
        <v>31</v>
      </c>
    </row>
    <row r="226" spans="1:12" x14ac:dyDescent="0.25">
      <c r="A226" s="12">
        <v>38</v>
      </c>
      <c r="B226" s="13" t="s">
        <v>49</v>
      </c>
      <c r="C226" s="11">
        <v>59</v>
      </c>
      <c r="D226" s="11">
        <v>59</v>
      </c>
      <c r="E226" s="11">
        <v>26</v>
      </c>
      <c r="F226" s="11">
        <v>26</v>
      </c>
      <c r="G226" s="11">
        <v>3</v>
      </c>
      <c r="H226" s="11">
        <v>3</v>
      </c>
      <c r="I226" s="11">
        <v>0</v>
      </c>
      <c r="J226" s="11">
        <v>0</v>
      </c>
      <c r="K226" s="7">
        <f t="shared" si="30"/>
        <v>88</v>
      </c>
      <c r="L226" s="7">
        <f t="shared" si="31"/>
        <v>88</v>
      </c>
    </row>
    <row r="227" spans="1:12" x14ac:dyDescent="0.25">
      <c r="A227" s="12">
        <v>39</v>
      </c>
      <c r="B227" s="13" t="s">
        <v>50</v>
      </c>
      <c r="C227" s="11">
        <v>123</v>
      </c>
      <c r="D227" s="11">
        <v>98</v>
      </c>
      <c r="E227" s="11">
        <v>24</v>
      </c>
      <c r="F227" s="11">
        <v>23</v>
      </c>
      <c r="G227" s="11">
        <v>0</v>
      </c>
      <c r="H227" s="11">
        <v>0</v>
      </c>
      <c r="I227" s="11">
        <v>1</v>
      </c>
      <c r="J227" s="11">
        <v>1</v>
      </c>
      <c r="K227" s="7">
        <f t="shared" si="30"/>
        <v>148</v>
      </c>
      <c r="L227" s="7">
        <f t="shared" si="31"/>
        <v>122</v>
      </c>
    </row>
    <row r="228" spans="1:12" x14ac:dyDescent="0.25">
      <c r="A228" s="12">
        <v>40</v>
      </c>
      <c r="B228" s="13" t="s">
        <v>96</v>
      </c>
      <c r="C228" s="11">
        <v>164</v>
      </c>
      <c r="D228" s="11">
        <v>168</v>
      </c>
      <c r="E228" s="11">
        <v>40</v>
      </c>
      <c r="F228" s="11">
        <v>29</v>
      </c>
      <c r="G228" s="11">
        <v>8</v>
      </c>
      <c r="H228" s="11">
        <v>7</v>
      </c>
      <c r="I228" s="11">
        <v>1</v>
      </c>
      <c r="J228" s="11">
        <v>1</v>
      </c>
      <c r="K228" s="7">
        <f t="shared" si="30"/>
        <v>213</v>
      </c>
      <c r="L228" s="7">
        <f t="shared" si="31"/>
        <v>205</v>
      </c>
    </row>
    <row r="229" spans="1:12" x14ac:dyDescent="0.25">
      <c r="A229" s="12">
        <v>41</v>
      </c>
      <c r="B229" s="13" t="s">
        <v>51</v>
      </c>
      <c r="C229" s="11">
        <v>242</v>
      </c>
      <c r="D229" s="11">
        <v>234</v>
      </c>
      <c r="E229" s="11">
        <v>34</v>
      </c>
      <c r="F229" s="11">
        <v>34</v>
      </c>
      <c r="G229" s="11">
        <v>0</v>
      </c>
      <c r="H229" s="11">
        <v>0</v>
      </c>
      <c r="I229" s="11">
        <v>5</v>
      </c>
      <c r="J229" s="11">
        <v>5</v>
      </c>
      <c r="K229" s="7">
        <f t="shared" si="30"/>
        <v>281</v>
      </c>
      <c r="L229" s="7">
        <f t="shared" si="31"/>
        <v>273</v>
      </c>
    </row>
    <row r="230" spans="1:12" x14ac:dyDescent="0.25">
      <c r="A230" s="12">
        <v>42</v>
      </c>
      <c r="B230" s="13" t="s">
        <v>52</v>
      </c>
      <c r="C230" s="11">
        <v>211</v>
      </c>
      <c r="D230" s="11">
        <v>211</v>
      </c>
      <c r="E230" s="11">
        <v>33</v>
      </c>
      <c r="F230" s="11">
        <v>30</v>
      </c>
      <c r="G230" s="11">
        <v>1</v>
      </c>
      <c r="H230" s="11">
        <v>0</v>
      </c>
      <c r="I230" s="11">
        <v>3</v>
      </c>
      <c r="J230" s="11">
        <v>3</v>
      </c>
      <c r="K230" s="7">
        <f t="shared" si="30"/>
        <v>248</v>
      </c>
      <c r="L230" s="7">
        <f t="shared" si="31"/>
        <v>244</v>
      </c>
    </row>
    <row r="231" spans="1:12" x14ac:dyDescent="0.25">
      <c r="A231" s="12">
        <v>43</v>
      </c>
      <c r="B231" s="13" t="s">
        <v>53</v>
      </c>
      <c r="C231" s="11">
        <v>23</v>
      </c>
      <c r="D231" s="11">
        <v>21</v>
      </c>
      <c r="E231" s="11">
        <v>15</v>
      </c>
      <c r="F231" s="11">
        <v>13</v>
      </c>
      <c r="G231" s="11">
        <v>3</v>
      </c>
      <c r="H231" s="11">
        <v>2</v>
      </c>
      <c r="I231" s="11">
        <v>0</v>
      </c>
      <c r="J231" s="11">
        <v>0</v>
      </c>
      <c r="K231" s="7">
        <f t="shared" si="30"/>
        <v>41</v>
      </c>
      <c r="L231" s="7">
        <f t="shared" si="31"/>
        <v>36</v>
      </c>
    </row>
    <row r="232" spans="1:12" x14ac:dyDescent="0.25">
      <c r="A232" s="12">
        <v>44</v>
      </c>
      <c r="B232" s="13" t="s">
        <v>54</v>
      </c>
      <c r="C232" s="11">
        <v>26</v>
      </c>
      <c r="D232" s="11">
        <v>26</v>
      </c>
      <c r="E232" s="11">
        <v>8</v>
      </c>
      <c r="F232" s="11">
        <v>8</v>
      </c>
      <c r="G232" s="11">
        <v>0</v>
      </c>
      <c r="H232" s="11">
        <v>0</v>
      </c>
      <c r="I232" s="11">
        <v>0</v>
      </c>
      <c r="J232" s="11">
        <v>0</v>
      </c>
      <c r="K232" s="7">
        <f t="shared" si="30"/>
        <v>34</v>
      </c>
      <c r="L232" s="7">
        <f t="shared" si="31"/>
        <v>34</v>
      </c>
    </row>
    <row r="233" spans="1:12" x14ac:dyDescent="0.25">
      <c r="A233" s="12">
        <v>45</v>
      </c>
      <c r="B233" s="13" t="s">
        <v>55</v>
      </c>
      <c r="C233" s="11">
        <v>218</v>
      </c>
      <c r="D233" s="11">
        <v>224</v>
      </c>
      <c r="E233" s="11">
        <v>59</v>
      </c>
      <c r="F233" s="11">
        <v>53</v>
      </c>
      <c r="G233" s="11">
        <v>0</v>
      </c>
      <c r="H233" s="11">
        <v>0</v>
      </c>
      <c r="I233" s="11">
        <v>2</v>
      </c>
      <c r="J233" s="11">
        <v>2</v>
      </c>
      <c r="K233" s="7">
        <f t="shared" si="30"/>
        <v>279</v>
      </c>
      <c r="L233" s="7">
        <f t="shared" si="31"/>
        <v>279</v>
      </c>
    </row>
    <row r="234" spans="1:12" x14ac:dyDescent="0.25">
      <c r="A234" s="12">
        <v>46</v>
      </c>
      <c r="B234" s="13" t="s">
        <v>56</v>
      </c>
      <c r="C234" s="11">
        <v>225</v>
      </c>
      <c r="D234" s="11">
        <v>191</v>
      </c>
      <c r="E234" s="11">
        <v>41</v>
      </c>
      <c r="F234" s="11">
        <v>38</v>
      </c>
      <c r="G234" s="11">
        <v>0</v>
      </c>
      <c r="H234" s="11">
        <v>0</v>
      </c>
      <c r="I234" s="11">
        <v>3</v>
      </c>
      <c r="J234" s="11">
        <v>3</v>
      </c>
      <c r="K234" s="7">
        <f t="shared" si="30"/>
        <v>269</v>
      </c>
      <c r="L234" s="7">
        <f t="shared" si="31"/>
        <v>232</v>
      </c>
    </row>
    <row r="235" spans="1:12" x14ac:dyDescent="0.25">
      <c r="B235" s="8" t="s">
        <v>10</v>
      </c>
      <c r="C235" s="9">
        <f t="shared" ref="C235:L235" si="32">SUM(C192:C234)</f>
        <v>29332</v>
      </c>
      <c r="D235" s="9">
        <f t="shared" si="32"/>
        <v>25556</v>
      </c>
      <c r="E235" s="9">
        <f t="shared" si="32"/>
        <v>6311</v>
      </c>
      <c r="F235" s="9">
        <f t="shared" si="32"/>
        <v>5575</v>
      </c>
      <c r="G235" s="9">
        <f t="shared" si="32"/>
        <v>1443</v>
      </c>
      <c r="H235" s="9">
        <f t="shared" si="32"/>
        <v>1218</v>
      </c>
      <c r="I235" s="9">
        <f t="shared" si="32"/>
        <v>850</v>
      </c>
      <c r="J235" s="9">
        <f t="shared" si="32"/>
        <v>762</v>
      </c>
      <c r="K235" s="9">
        <f t="shared" si="32"/>
        <v>37936</v>
      </c>
      <c r="L235" s="9">
        <f t="shared" si="32"/>
        <v>33111</v>
      </c>
    </row>
    <row r="236" spans="1:12" ht="15.75" x14ac:dyDescent="0.25">
      <c r="A236" s="52" t="s">
        <v>57</v>
      </c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</row>
    <row r="237" spans="1:12" x14ac:dyDescent="0.25">
      <c r="A237" s="3">
        <v>47</v>
      </c>
      <c r="B237" s="4" t="s">
        <v>58</v>
      </c>
      <c r="C237" s="11">
        <v>933</v>
      </c>
      <c r="D237" s="11">
        <v>933</v>
      </c>
      <c r="E237" s="11">
        <v>121</v>
      </c>
      <c r="F237" s="11">
        <v>121</v>
      </c>
      <c r="G237" s="11">
        <v>1</v>
      </c>
      <c r="H237" s="11">
        <v>2</v>
      </c>
      <c r="I237" s="10">
        <v>56</v>
      </c>
      <c r="J237" s="10">
        <v>55</v>
      </c>
      <c r="K237" s="7">
        <f t="shared" ref="K237:K252" si="33">C237+E237+G237+I237</f>
        <v>1111</v>
      </c>
      <c r="L237" s="7">
        <f t="shared" ref="L237:L252" si="34">D237+F237+H237+J237</f>
        <v>1111</v>
      </c>
    </row>
    <row r="238" spans="1:12" x14ac:dyDescent="0.25">
      <c r="A238" s="3">
        <v>48</v>
      </c>
      <c r="B238" s="4" t="s">
        <v>59</v>
      </c>
      <c r="C238" s="11">
        <v>244</v>
      </c>
      <c r="D238" s="11">
        <v>243</v>
      </c>
      <c r="E238" s="11">
        <v>58</v>
      </c>
      <c r="F238" s="11">
        <v>58</v>
      </c>
      <c r="G238" s="11">
        <v>0</v>
      </c>
      <c r="H238" s="11">
        <v>0</v>
      </c>
      <c r="I238" s="10">
        <v>1</v>
      </c>
      <c r="J238" s="10">
        <v>1</v>
      </c>
      <c r="K238" s="7">
        <f t="shared" si="33"/>
        <v>303</v>
      </c>
      <c r="L238" s="7">
        <f t="shared" si="34"/>
        <v>302</v>
      </c>
    </row>
    <row r="239" spans="1:12" x14ac:dyDescent="0.25">
      <c r="A239" s="3">
        <v>49</v>
      </c>
      <c r="B239" s="4" t="s">
        <v>60</v>
      </c>
      <c r="C239" s="11">
        <v>0</v>
      </c>
      <c r="D239" s="11">
        <v>0</v>
      </c>
      <c r="E239" s="11">
        <v>0</v>
      </c>
      <c r="F239" s="11">
        <v>0</v>
      </c>
      <c r="G239" s="11">
        <v>140</v>
      </c>
      <c r="H239" s="11">
        <v>133</v>
      </c>
      <c r="I239" s="10">
        <v>0</v>
      </c>
      <c r="J239" s="10">
        <v>0</v>
      </c>
      <c r="K239" s="7">
        <f t="shared" si="33"/>
        <v>140</v>
      </c>
      <c r="L239" s="7">
        <f t="shared" si="34"/>
        <v>133</v>
      </c>
    </row>
    <row r="240" spans="1:12" x14ac:dyDescent="0.25">
      <c r="A240" s="3">
        <v>50</v>
      </c>
      <c r="B240" s="4" t="s">
        <v>61</v>
      </c>
      <c r="C240" s="11">
        <v>2181</v>
      </c>
      <c r="D240" s="11">
        <v>1938</v>
      </c>
      <c r="E240" s="11">
        <v>776</v>
      </c>
      <c r="F240" s="11">
        <v>744</v>
      </c>
      <c r="G240" s="11">
        <v>11</v>
      </c>
      <c r="H240" s="11">
        <v>2</v>
      </c>
      <c r="I240" s="10">
        <v>50</v>
      </c>
      <c r="J240" s="10">
        <v>46</v>
      </c>
      <c r="K240" s="7">
        <f t="shared" si="33"/>
        <v>3018</v>
      </c>
      <c r="L240" s="7">
        <f t="shared" si="34"/>
        <v>2730</v>
      </c>
    </row>
    <row r="241" spans="1:12" x14ac:dyDescent="0.25">
      <c r="A241" s="3">
        <v>51</v>
      </c>
      <c r="B241" s="4" t="s">
        <v>62</v>
      </c>
      <c r="C241" s="10">
        <v>4078</v>
      </c>
      <c r="D241" s="10">
        <v>2844</v>
      </c>
      <c r="E241" s="10">
        <v>476</v>
      </c>
      <c r="F241" s="10">
        <v>424</v>
      </c>
      <c r="G241" s="11">
        <v>17</v>
      </c>
      <c r="H241" s="11">
        <v>3</v>
      </c>
      <c r="I241" s="10">
        <v>127</v>
      </c>
      <c r="J241" s="10">
        <v>107</v>
      </c>
      <c r="K241" s="7">
        <f t="shared" si="33"/>
        <v>4698</v>
      </c>
      <c r="L241" s="7">
        <f t="shared" si="34"/>
        <v>3378</v>
      </c>
    </row>
    <row r="242" spans="1:12" x14ac:dyDescent="0.25">
      <c r="A242" s="3">
        <v>52</v>
      </c>
      <c r="B242" s="4" t="s">
        <v>63</v>
      </c>
      <c r="C242" s="10">
        <v>0</v>
      </c>
      <c r="D242" s="10">
        <v>0</v>
      </c>
      <c r="E242" s="10">
        <v>0</v>
      </c>
      <c r="F242" s="10">
        <v>0</v>
      </c>
      <c r="G242" s="11">
        <v>327</v>
      </c>
      <c r="H242" s="11">
        <v>279</v>
      </c>
      <c r="I242" s="10">
        <v>0</v>
      </c>
      <c r="J242" s="10">
        <v>0</v>
      </c>
      <c r="K242" s="7">
        <f t="shared" si="33"/>
        <v>327</v>
      </c>
      <c r="L242" s="7">
        <f t="shared" si="34"/>
        <v>279</v>
      </c>
    </row>
    <row r="243" spans="1:12" x14ac:dyDescent="0.25">
      <c r="A243" s="3">
        <v>53</v>
      </c>
      <c r="B243" s="4" t="s">
        <v>64</v>
      </c>
      <c r="C243" s="10">
        <v>176</v>
      </c>
      <c r="D243" s="10">
        <v>175</v>
      </c>
      <c r="E243" s="10">
        <v>57</v>
      </c>
      <c r="F243" s="10">
        <v>57</v>
      </c>
      <c r="G243" s="11">
        <v>1</v>
      </c>
      <c r="H243" s="11">
        <v>1</v>
      </c>
      <c r="I243" s="10">
        <v>1</v>
      </c>
      <c r="J243" s="10">
        <v>1</v>
      </c>
      <c r="K243" s="7">
        <f t="shared" si="33"/>
        <v>235</v>
      </c>
      <c r="L243" s="7">
        <f t="shared" si="34"/>
        <v>234</v>
      </c>
    </row>
    <row r="244" spans="1:12" ht="14.25" customHeight="1" x14ac:dyDescent="0.25">
      <c r="A244" s="3">
        <v>54</v>
      </c>
      <c r="B244" s="4" t="s">
        <v>65</v>
      </c>
      <c r="C244" s="10">
        <v>819</v>
      </c>
      <c r="D244" s="10">
        <v>809</v>
      </c>
      <c r="E244" s="10">
        <v>87</v>
      </c>
      <c r="F244" s="10">
        <v>85</v>
      </c>
      <c r="G244" s="11">
        <v>2</v>
      </c>
      <c r="H244" s="11">
        <v>2</v>
      </c>
      <c r="I244" s="10">
        <v>47</v>
      </c>
      <c r="J244" s="10">
        <v>47</v>
      </c>
      <c r="K244" s="7">
        <f t="shared" si="33"/>
        <v>955</v>
      </c>
      <c r="L244" s="7">
        <f t="shared" si="34"/>
        <v>943</v>
      </c>
    </row>
    <row r="245" spans="1:12" ht="13.5" customHeight="1" x14ac:dyDescent="0.25">
      <c r="A245" s="3">
        <v>55</v>
      </c>
      <c r="B245" s="4" t="s">
        <v>66</v>
      </c>
      <c r="C245" s="10">
        <v>760</v>
      </c>
      <c r="D245" s="10">
        <v>752</v>
      </c>
      <c r="E245" s="10">
        <v>223</v>
      </c>
      <c r="F245" s="10">
        <v>223</v>
      </c>
      <c r="G245" s="11">
        <v>2</v>
      </c>
      <c r="H245" s="11">
        <v>2</v>
      </c>
      <c r="I245" s="10">
        <v>14</v>
      </c>
      <c r="J245" s="10">
        <v>14</v>
      </c>
      <c r="K245" s="7">
        <f t="shared" si="33"/>
        <v>999</v>
      </c>
      <c r="L245" s="7">
        <f t="shared" si="34"/>
        <v>991</v>
      </c>
    </row>
    <row r="246" spans="1:12" x14ac:dyDescent="0.25">
      <c r="A246" s="3">
        <v>56</v>
      </c>
      <c r="B246" s="4" t="s">
        <v>67</v>
      </c>
      <c r="C246" s="10">
        <v>1620</v>
      </c>
      <c r="D246" s="10">
        <v>1381</v>
      </c>
      <c r="E246" s="10">
        <v>254</v>
      </c>
      <c r="F246" s="10">
        <v>242</v>
      </c>
      <c r="G246" s="11">
        <v>5</v>
      </c>
      <c r="H246" s="11">
        <v>5</v>
      </c>
      <c r="I246" s="10">
        <v>139</v>
      </c>
      <c r="J246" s="10">
        <v>130</v>
      </c>
      <c r="K246" s="7">
        <f t="shared" si="33"/>
        <v>2018</v>
      </c>
      <c r="L246" s="7">
        <f t="shared" si="34"/>
        <v>1758</v>
      </c>
    </row>
    <row r="247" spans="1:12" x14ac:dyDescent="0.25">
      <c r="A247" s="3">
        <v>57</v>
      </c>
      <c r="B247" s="4" t="s">
        <v>68</v>
      </c>
      <c r="C247" s="10">
        <v>347</v>
      </c>
      <c r="D247" s="10">
        <v>341</v>
      </c>
      <c r="E247" s="10">
        <v>56</v>
      </c>
      <c r="F247" s="10">
        <v>56</v>
      </c>
      <c r="G247" s="11">
        <v>1</v>
      </c>
      <c r="H247" s="11">
        <v>1</v>
      </c>
      <c r="I247" s="10">
        <v>117</v>
      </c>
      <c r="J247" s="10">
        <v>116</v>
      </c>
      <c r="K247" s="7">
        <f t="shared" si="33"/>
        <v>521</v>
      </c>
      <c r="L247" s="7">
        <f t="shared" si="34"/>
        <v>514</v>
      </c>
    </row>
    <row r="248" spans="1:12" x14ac:dyDescent="0.25">
      <c r="A248" s="3">
        <v>58</v>
      </c>
      <c r="B248" s="4" t="s">
        <v>69</v>
      </c>
      <c r="C248" s="10">
        <v>1271</v>
      </c>
      <c r="D248" s="10">
        <v>1271</v>
      </c>
      <c r="E248" s="10">
        <v>563</v>
      </c>
      <c r="F248" s="10">
        <v>563</v>
      </c>
      <c r="G248" s="11">
        <v>21</v>
      </c>
      <c r="H248" s="11">
        <v>20</v>
      </c>
      <c r="I248" s="10">
        <v>51</v>
      </c>
      <c r="J248" s="10">
        <v>51</v>
      </c>
      <c r="K248" s="7">
        <f t="shared" si="33"/>
        <v>1906</v>
      </c>
      <c r="L248" s="7">
        <f t="shared" si="34"/>
        <v>1905</v>
      </c>
    </row>
    <row r="249" spans="1:12" x14ac:dyDescent="0.25">
      <c r="A249" s="12">
        <v>59</v>
      </c>
      <c r="B249" s="4" t="s">
        <v>70</v>
      </c>
      <c r="C249" s="11">
        <v>245</v>
      </c>
      <c r="D249" s="11">
        <v>244</v>
      </c>
      <c r="E249" s="11">
        <v>101</v>
      </c>
      <c r="F249" s="11">
        <v>101</v>
      </c>
      <c r="G249" s="11">
        <v>15</v>
      </c>
      <c r="H249" s="11">
        <v>15</v>
      </c>
      <c r="I249" s="10">
        <v>8</v>
      </c>
      <c r="J249" s="10">
        <v>8</v>
      </c>
      <c r="K249" s="7">
        <f t="shared" si="33"/>
        <v>369</v>
      </c>
      <c r="L249" s="7">
        <f t="shared" si="34"/>
        <v>368</v>
      </c>
    </row>
    <row r="250" spans="1:12" x14ac:dyDescent="0.25">
      <c r="A250" s="12">
        <v>60</v>
      </c>
      <c r="B250" s="4" t="s">
        <v>71</v>
      </c>
      <c r="C250" s="11">
        <v>0</v>
      </c>
      <c r="D250" s="11">
        <v>0</v>
      </c>
      <c r="E250" s="11">
        <v>0</v>
      </c>
      <c r="F250" s="11">
        <v>0</v>
      </c>
      <c r="G250" s="11">
        <v>455</v>
      </c>
      <c r="H250" s="11">
        <v>434</v>
      </c>
      <c r="I250" s="10">
        <v>0</v>
      </c>
      <c r="J250" s="10">
        <v>0</v>
      </c>
      <c r="K250" s="7">
        <f t="shared" si="33"/>
        <v>455</v>
      </c>
      <c r="L250" s="7">
        <f t="shared" si="34"/>
        <v>434</v>
      </c>
    </row>
    <row r="251" spans="1:12" x14ac:dyDescent="0.25">
      <c r="A251" s="12">
        <v>61</v>
      </c>
      <c r="B251" s="4" t="s">
        <v>72</v>
      </c>
      <c r="C251" s="11">
        <v>275</v>
      </c>
      <c r="D251" s="11">
        <v>273</v>
      </c>
      <c r="E251" s="11">
        <v>551</v>
      </c>
      <c r="F251" s="11">
        <v>546</v>
      </c>
      <c r="G251" s="11">
        <v>1397</v>
      </c>
      <c r="H251" s="11">
        <v>1366</v>
      </c>
      <c r="I251" s="10">
        <v>3</v>
      </c>
      <c r="J251" s="10">
        <v>3</v>
      </c>
      <c r="K251" s="7">
        <f t="shared" si="33"/>
        <v>2226</v>
      </c>
      <c r="L251" s="7">
        <f t="shared" si="34"/>
        <v>2188</v>
      </c>
    </row>
    <row r="252" spans="1:12" x14ac:dyDescent="0.25">
      <c r="A252" s="12">
        <v>62</v>
      </c>
      <c r="B252" s="4" t="s">
        <v>73</v>
      </c>
      <c r="C252" s="11">
        <v>309</v>
      </c>
      <c r="D252" s="11">
        <v>310</v>
      </c>
      <c r="E252" s="11">
        <v>130</v>
      </c>
      <c r="F252" s="11">
        <v>130</v>
      </c>
      <c r="G252" s="11">
        <v>2</v>
      </c>
      <c r="H252" s="11">
        <v>2</v>
      </c>
      <c r="I252" s="10">
        <v>5</v>
      </c>
      <c r="J252" s="10">
        <v>5</v>
      </c>
      <c r="K252" s="7">
        <f t="shared" si="33"/>
        <v>446</v>
      </c>
      <c r="L252" s="7">
        <f t="shared" si="34"/>
        <v>447</v>
      </c>
    </row>
    <row r="253" spans="1:12" ht="15.75" customHeight="1" x14ac:dyDescent="0.25">
      <c r="B253" s="8" t="s">
        <v>10</v>
      </c>
      <c r="C253" s="8">
        <f t="shared" ref="C253:L253" si="35">SUM(C237:C252)</f>
        <v>13258</v>
      </c>
      <c r="D253" s="8">
        <f t="shared" si="35"/>
        <v>11514</v>
      </c>
      <c r="E253" s="8">
        <f t="shared" si="35"/>
        <v>3453</v>
      </c>
      <c r="F253" s="8">
        <f t="shared" si="35"/>
        <v>3350</v>
      </c>
      <c r="G253" s="8">
        <f t="shared" si="35"/>
        <v>2397</v>
      </c>
      <c r="H253" s="8">
        <f t="shared" si="35"/>
        <v>2267</v>
      </c>
      <c r="I253" s="8">
        <f t="shared" si="35"/>
        <v>619</v>
      </c>
      <c r="J253" s="8">
        <f t="shared" si="35"/>
        <v>584</v>
      </c>
      <c r="K253" s="8">
        <f t="shared" si="35"/>
        <v>19727</v>
      </c>
      <c r="L253" s="8">
        <f t="shared" si="35"/>
        <v>17715</v>
      </c>
    </row>
    <row r="254" spans="1:12" ht="15.75" customHeight="1" x14ac:dyDescent="0.25">
      <c r="A254" s="52" t="s">
        <v>74</v>
      </c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</row>
    <row r="255" spans="1:12" x14ac:dyDescent="0.25">
      <c r="A255" s="3">
        <v>63</v>
      </c>
      <c r="B255" s="4" t="s">
        <v>75</v>
      </c>
      <c r="C255" s="10">
        <v>502</v>
      </c>
      <c r="D255" s="10">
        <v>501</v>
      </c>
      <c r="E255" s="10">
        <v>211</v>
      </c>
      <c r="F255" s="10">
        <v>211</v>
      </c>
      <c r="G255" s="10">
        <v>42</v>
      </c>
      <c r="H255" s="10">
        <v>42</v>
      </c>
      <c r="I255" s="10">
        <v>0</v>
      </c>
      <c r="J255" s="10">
        <v>0</v>
      </c>
      <c r="K255" s="7">
        <f t="shared" ref="K255:K260" si="36">C255+E255+G255+I255</f>
        <v>755</v>
      </c>
      <c r="L255" s="7">
        <f t="shared" ref="L255:L260" si="37">D255+F255+H255+J255</f>
        <v>754</v>
      </c>
    </row>
    <row r="256" spans="1:12" x14ac:dyDescent="0.25">
      <c r="A256" s="3">
        <v>64</v>
      </c>
      <c r="B256" s="4" t="s">
        <v>76</v>
      </c>
      <c r="C256" s="10">
        <v>297</v>
      </c>
      <c r="D256" s="10">
        <v>295</v>
      </c>
      <c r="E256" s="10">
        <v>153</v>
      </c>
      <c r="F256" s="10">
        <v>153</v>
      </c>
      <c r="G256" s="10">
        <v>24</v>
      </c>
      <c r="H256" s="10">
        <v>20</v>
      </c>
      <c r="I256" s="10">
        <v>1</v>
      </c>
      <c r="J256" s="10">
        <v>1</v>
      </c>
      <c r="K256" s="7">
        <f t="shared" si="36"/>
        <v>475</v>
      </c>
      <c r="L256" s="7">
        <f t="shared" si="37"/>
        <v>469</v>
      </c>
    </row>
    <row r="257" spans="1:12" x14ac:dyDescent="0.25">
      <c r="A257" s="3">
        <v>65</v>
      </c>
      <c r="B257" s="4" t="s">
        <v>77</v>
      </c>
      <c r="C257" s="10">
        <v>443</v>
      </c>
      <c r="D257" s="10">
        <v>405</v>
      </c>
      <c r="E257" s="10">
        <v>177</v>
      </c>
      <c r="F257" s="10">
        <v>161</v>
      </c>
      <c r="G257" s="10">
        <v>35</v>
      </c>
      <c r="H257" s="10">
        <v>32</v>
      </c>
      <c r="I257" s="10">
        <v>2</v>
      </c>
      <c r="J257" s="10">
        <v>2</v>
      </c>
      <c r="K257" s="7">
        <f t="shared" si="36"/>
        <v>657</v>
      </c>
      <c r="L257" s="7">
        <f t="shared" si="37"/>
        <v>600</v>
      </c>
    </row>
    <row r="258" spans="1:12" x14ac:dyDescent="0.25">
      <c r="A258" s="3">
        <v>66</v>
      </c>
      <c r="B258" s="4" t="s">
        <v>78</v>
      </c>
      <c r="C258" s="10">
        <v>1949</v>
      </c>
      <c r="D258" s="10">
        <v>1945</v>
      </c>
      <c r="E258" s="10">
        <v>599</v>
      </c>
      <c r="F258" s="10">
        <v>594</v>
      </c>
      <c r="G258" s="10">
        <v>238</v>
      </c>
      <c r="H258" s="10">
        <v>189</v>
      </c>
      <c r="I258" s="10">
        <v>47</v>
      </c>
      <c r="J258" s="10">
        <v>47</v>
      </c>
      <c r="K258" s="7">
        <f t="shared" si="36"/>
        <v>2833</v>
      </c>
      <c r="L258" s="7">
        <f t="shared" si="37"/>
        <v>2775</v>
      </c>
    </row>
    <row r="259" spans="1:12" x14ac:dyDescent="0.25">
      <c r="A259" s="3">
        <v>67</v>
      </c>
      <c r="B259" s="4" t="s">
        <v>79</v>
      </c>
      <c r="C259" s="10">
        <v>1067</v>
      </c>
      <c r="D259" s="10">
        <v>1006</v>
      </c>
      <c r="E259" s="10">
        <v>212</v>
      </c>
      <c r="F259" s="10">
        <v>211</v>
      </c>
      <c r="G259" s="10">
        <v>50</v>
      </c>
      <c r="H259" s="10">
        <v>50</v>
      </c>
      <c r="I259" s="10">
        <v>21</v>
      </c>
      <c r="J259" s="10">
        <v>21</v>
      </c>
      <c r="K259" s="7">
        <f t="shared" si="36"/>
        <v>1350</v>
      </c>
      <c r="L259" s="7">
        <f t="shared" si="37"/>
        <v>1288</v>
      </c>
    </row>
    <row r="260" spans="1:12" x14ac:dyDescent="0.25">
      <c r="A260" s="3">
        <v>68</v>
      </c>
      <c r="B260" s="4" t="s">
        <v>80</v>
      </c>
      <c r="C260" s="10">
        <v>144</v>
      </c>
      <c r="D260" s="10">
        <v>144</v>
      </c>
      <c r="E260" s="10">
        <v>51</v>
      </c>
      <c r="F260" s="10">
        <v>51</v>
      </c>
      <c r="G260" s="10">
        <v>9</v>
      </c>
      <c r="H260" s="10">
        <v>9</v>
      </c>
      <c r="I260" s="10">
        <v>0</v>
      </c>
      <c r="J260" s="10">
        <v>0</v>
      </c>
      <c r="K260" s="7">
        <f t="shared" si="36"/>
        <v>204</v>
      </c>
      <c r="L260" s="7">
        <f t="shared" si="37"/>
        <v>204</v>
      </c>
    </row>
    <row r="261" spans="1:12" ht="15.75" customHeight="1" x14ac:dyDescent="0.25">
      <c r="B261" s="8" t="s">
        <v>10</v>
      </c>
      <c r="C261" s="9">
        <f t="shared" ref="C261:L261" si="38">SUM(C255:C260)</f>
        <v>4402</v>
      </c>
      <c r="D261" s="9">
        <f t="shared" si="38"/>
        <v>4296</v>
      </c>
      <c r="E261" s="9">
        <f t="shared" si="38"/>
        <v>1403</v>
      </c>
      <c r="F261" s="9">
        <f t="shared" si="38"/>
        <v>1381</v>
      </c>
      <c r="G261" s="9">
        <f t="shared" si="38"/>
        <v>398</v>
      </c>
      <c r="H261" s="9">
        <f t="shared" si="38"/>
        <v>342</v>
      </c>
      <c r="I261" s="9">
        <f t="shared" si="38"/>
        <v>71</v>
      </c>
      <c r="J261" s="9">
        <f t="shared" si="38"/>
        <v>71</v>
      </c>
      <c r="K261" s="9">
        <f t="shared" si="38"/>
        <v>6274</v>
      </c>
      <c r="L261" s="9">
        <f t="shared" si="38"/>
        <v>6090</v>
      </c>
    </row>
    <row r="262" spans="1:12" ht="15.75" customHeight="1" x14ac:dyDescent="0.25">
      <c r="A262" s="52" t="s">
        <v>81</v>
      </c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</row>
    <row r="263" spans="1:12" x14ac:dyDescent="0.25">
      <c r="A263" s="3">
        <v>69</v>
      </c>
      <c r="B263" s="4" t="s">
        <v>82</v>
      </c>
      <c r="C263" s="11">
        <v>1286</v>
      </c>
      <c r="D263" s="11">
        <v>1114</v>
      </c>
      <c r="E263" s="11">
        <v>381</v>
      </c>
      <c r="F263" s="11">
        <v>368</v>
      </c>
      <c r="G263" s="11">
        <v>76</v>
      </c>
      <c r="H263" s="11">
        <v>67</v>
      </c>
      <c r="I263" s="11">
        <v>20</v>
      </c>
      <c r="J263" s="11">
        <v>18</v>
      </c>
      <c r="K263" s="7">
        <f>C263+E263+G263+I263</f>
        <v>1763</v>
      </c>
      <c r="L263" s="7">
        <f>D263+F263+H263+J263</f>
        <v>1567</v>
      </c>
    </row>
    <row r="264" spans="1:12" x14ac:dyDescent="0.25">
      <c r="A264" s="3">
        <v>70</v>
      </c>
      <c r="B264" s="4" t="s">
        <v>93</v>
      </c>
      <c r="C264" s="11">
        <v>1</v>
      </c>
      <c r="D264" s="11">
        <v>1</v>
      </c>
      <c r="E264" s="11">
        <v>1</v>
      </c>
      <c r="F264" s="11">
        <v>1</v>
      </c>
      <c r="G264" s="11">
        <v>0</v>
      </c>
      <c r="H264" s="11">
        <v>0</v>
      </c>
      <c r="I264" s="11">
        <v>0</v>
      </c>
      <c r="J264" s="11">
        <v>0</v>
      </c>
      <c r="K264" s="7">
        <f t="shared" ref="K264:K266" si="39">C264+E264+G264+I264</f>
        <v>2</v>
      </c>
      <c r="L264" s="7">
        <f t="shared" ref="L264:L266" si="40">D264+F264+H264+J264</f>
        <v>2</v>
      </c>
    </row>
    <row r="265" spans="1:12" x14ac:dyDescent="0.25">
      <c r="A265" s="3">
        <v>71</v>
      </c>
      <c r="B265" s="4" t="s">
        <v>83</v>
      </c>
      <c r="C265" s="11">
        <v>284</v>
      </c>
      <c r="D265" s="11">
        <v>281</v>
      </c>
      <c r="E265" s="11">
        <v>41</v>
      </c>
      <c r="F265" s="11">
        <v>41</v>
      </c>
      <c r="G265" s="11">
        <v>11</v>
      </c>
      <c r="H265" s="11">
        <v>11</v>
      </c>
      <c r="I265" s="11">
        <v>0</v>
      </c>
      <c r="J265" s="11">
        <v>0</v>
      </c>
      <c r="K265" s="7">
        <f t="shared" si="39"/>
        <v>336</v>
      </c>
      <c r="L265" s="7">
        <f t="shared" si="40"/>
        <v>333</v>
      </c>
    </row>
    <row r="266" spans="1:12" x14ac:dyDescent="0.25">
      <c r="A266" s="3">
        <v>72</v>
      </c>
      <c r="B266" s="15" t="s">
        <v>94</v>
      </c>
      <c r="C266" s="11">
        <v>35</v>
      </c>
      <c r="D266" s="11">
        <v>34</v>
      </c>
      <c r="E266" s="11">
        <v>1</v>
      </c>
      <c r="F266" s="11">
        <v>1</v>
      </c>
      <c r="G266" s="11">
        <v>0</v>
      </c>
      <c r="H266" s="11">
        <v>0</v>
      </c>
      <c r="I266" s="11">
        <v>0</v>
      </c>
      <c r="J266" s="11">
        <v>0</v>
      </c>
      <c r="K266" s="7">
        <f t="shared" si="39"/>
        <v>36</v>
      </c>
      <c r="L266" s="7">
        <f t="shared" si="40"/>
        <v>35</v>
      </c>
    </row>
    <row r="267" spans="1:12" x14ac:dyDescent="0.25">
      <c r="B267" s="8" t="s">
        <v>10</v>
      </c>
      <c r="C267" s="8">
        <f t="shared" ref="C267:L267" si="41">SUM(C263:C266)</f>
        <v>1606</v>
      </c>
      <c r="D267" s="8">
        <f t="shared" si="41"/>
        <v>1430</v>
      </c>
      <c r="E267" s="8">
        <f t="shared" si="41"/>
        <v>424</v>
      </c>
      <c r="F267" s="8">
        <f t="shared" si="41"/>
        <v>411</v>
      </c>
      <c r="G267" s="8">
        <f t="shared" si="41"/>
        <v>87</v>
      </c>
      <c r="H267" s="8">
        <f t="shared" si="41"/>
        <v>78</v>
      </c>
      <c r="I267" s="8">
        <f t="shared" si="41"/>
        <v>20</v>
      </c>
      <c r="J267" s="8">
        <f t="shared" si="41"/>
        <v>18</v>
      </c>
      <c r="K267" s="8">
        <f t="shared" si="41"/>
        <v>2137</v>
      </c>
      <c r="L267" s="8">
        <f t="shared" si="41"/>
        <v>1937</v>
      </c>
    </row>
    <row r="268" spans="1:12" x14ac:dyDescent="0.25">
      <c r="A268" s="57" t="s">
        <v>10</v>
      </c>
      <c r="B268" s="58"/>
      <c r="C268" s="14">
        <f t="shared" ref="C268:L268" si="42">SUM(C190+C235+C253+C261+C267)</f>
        <v>52126</v>
      </c>
      <c r="D268" s="14">
        <f t="shared" si="42"/>
        <v>45382</v>
      </c>
      <c r="E268" s="14">
        <f t="shared" si="42"/>
        <v>12347</v>
      </c>
      <c r="F268" s="14">
        <f t="shared" si="42"/>
        <v>11398</v>
      </c>
      <c r="G268" s="14">
        <f t="shared" si="42"/>
        <v>4422</v>
      </c>
      <c r="H268" s="14">
        <f t="shared" si="42"/>
        <v>4000</v>
      </c>
      <c r="I268" s="14">
        <f t="shared" si="42"/>
        <v>1785</v>
      </c>
      <c r="J268" s="14">
        <f t="shared" si="42"/>
        <v>1648</v>
      </c>
      <c r="K268" s="14">
        <f t="shared" si="42"/>
        <v>70680</v>
      </c>
      <c r="L268" s="14">
        <f t="shared" si="42"/>
        <v>62428</v>
      </c>
    </row>
  </sheetData>
  <mergeCells count="51">
    <mergeCell ref="A254:L254"/>
    <mergeCell ref="A262:L262"/>
    <mergeCell ref="A268:B268"/>
    <mergeCell ref="A83:L83"/>
    <mergeCell ref="A1:L1"/>
    <mergeCell ref="A2:L2"/>
    <mergeCell ref="A3:L3"/>
    <mergeCell ref="A5:A6"/>
    <mergeCell ref="B5:B6"/>
    <mergeCell ref="C5:D5"/>
    <mergeCell ref="E5:F5"/>
    <mergeCell ref="G5:H5"/>
    <mergeCell ref="I5:J5"/>
    <mergeCell ref="K5:K6"/>
    <mergeCell ref="L5:L6"/>
    <mergeCell ref="A7:L7"/>
    <mergeCell ref="A12:L12"/>
    <mergeCell ref="A57:L57"/>
    <mergeCell ref="A75:L75"/>
    <mergeCell ref="A165:L165"/>
    <mergeCell ref="A89:B89"/>
    <mergeCell ref="A91:L91"/>
    <mergeCell ref="A92:L92"/>
    <mergeCell ref="A93:L93"/>
    <mergeCell ref="A95:A96"/>
    <mergeCell ref="B95:B96"/>
    <mergeCell ref="C95:D95"/>
    <mergeCell ref="E95:F95"/>
    <mergeCell ref="G95:H95"/>
    <mergeCell ref="I95:J95"/>
    <mergeCell ref="K95:K96"/>
    <mergeCell ref="L95:L96"/>
    <mergeCell ref="A97:L97"/>
    <mergeCell ref="A102:L102"/>
    <mergeCell ref="A147:L147"/>
    <mergeCell ref="A173:L173"/>
    <mergeCell ref="A179:B179"/>
    <mergeCell ref="A180:L180"/>
    <mergeCell ref="A181:L181"/>
    <mergeCell ref="A182:L182"/>
    <mergeCell ref="I184:J184"/>
    <mergeCell ref="K184:K185"/>
    <mergeCell ref="L184:L185"/>
    <mergeCell ref="A191:L191"/>
    <mergeCell ref="A236:L236"/>
    <mergeCell ref="A186:L186"/>
    <mergeCell ref="A184:A185"/>
    <mergeCell ref="B184:B185"/>
    <mergeCell ref="C184:D184"/>
    <mergeCell ref="E184:F184"/>
    <mergeCell ref="G184:H18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1"/>
  <sheetViews>
    <sheetView topLeftCell="A123" workbookViewId="0">
      <selection activeCell="B233" sqref="B233"/>
    </sheetView>
  </sheetViews>
  <sheetFormatPr defaultRowHeight="15" x14ac:dyDescent="0.25"/>
  <cols>
    <col min="2" max="2" width="52.85546875" customWidth="1"/>
  </cols>
  <sheetData>
    <row r="1" spans="1:12" ht="16.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15.75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15.75" x14ac:dyDescent="0.25">
      <c r="A3" s="55" t="s">
        <v>87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2" ht="15" customHeight="1" x14ac:dyDescent="0.25">
      <c r="A5" s="53" t="s">
        <v>2</v>
      </c>
      <c r="B5" s="53" t="s">
        <v>3</v>
      </c>
      <c r="C5" s="53" t="s">
        <v>4</v>
      </c>
      <c r="D5" s="53"/>
      <c r="E5" s="53" t="s">
        <v>5</v>
      </c>
      <c r="F5" s="53"/>
      <c r="G5" s="53" t="s">
        <v>6</v>
      </c>
      <c r="H5" s="53"/>
      <c r="I5" s="53" t="s">
        <v>7</v>
      </c>
      <c r="J5" s="53"/>
      <c r="K5" s="56" t="s">
        <v>8</v>
      </c>
      <c r="L5" s="53" t="s">
        <v>9</v>
      </c>
    </row>
    <row r="6" spans="1:12" x14ac:dyDescent="0.25">
      <c r="A6" s="53"/>
      <c r="B6" s="53"/>
      <c r="C6" s="23" t="s">
        <v>10</v>
      </c>
      <c r="D6" s="23" t="s">
        <v>11</v>
      </c>
      <c r="E6" s="23" t="s">
        <v>10</v>
      </c>
      <c r="F6" s="23" t="s">
        <v>11</v>
      </c>
      <c r="G6" s="23" t="s">
        <v>10</v>
      </c>
      <c r="H6" s="23" t="s">
        <v>11</v>
      </c>
      <c r="I6" s="23" t="s">
        <v>10</v>
      </c>
      <c r="J6" s="23" t="s">
        <v>11</v>
      </c>
      <c r="K6" s="56"/>
      <c r="L6" s="53"/>
    </row>
    <row r="7" spans="1:12" ht="15.75" x14ac:dyDescent="0.25">
      <c r="A7" s="52" t="s">
        <v>12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x14ac:dyDescent="0.25">
      <c r="A8" s="3">
        <v>1</v>
      </c>
      <c r="B8" s="4" t="s">
        <v>13</v>
      </c>
      <c r="C8" s="5">
        <v>3349</v>
      </c>
      <c r="D8" s="5">
        <v>2404</v>
      </c>
      <c r="E8" s="5">
        <v>744</v>
      </c>
      <c r="F8" s="5">
        <v>669</v>
      </c>
      <c r="G8" s="5">
        <v>98</v>
      </c>
      <c r="H8" s="5">
        <v>96</v>
      </c>
      <c r="I8" s="6">
        <v>227</v>
      </c>
      <c r="J8" s="6">
        <v>215</v>
      </c>
      <c r="K8" s="7">
        <f>C8+E8+G8+I8</f>
        <v>4418</v>
      </c>
      <c r="L8" s="7">
        <f>D8+F8+H8+J8</f>
        <v>3384</v>
      </c>
    </row>
    <row r="9" spans="1:12" x14ac:dyDescent="0.25">
      <c r="A9" s="3">
        <v>2</v>
      </c>
      <c r="B9" s="4" t="s">
        <v>14</v>
      </c>
      <c r="C9" s="21">
        <v>206</v>
      </c>
      <c r="D9" s="21">
        <v>206</v>
      </c>
      <c r="E9" s="21">
        <v>16</v>
      </c>
      <c r="F9" s="21">
        <v>16</v>
      </c>
      <c r="G9" s="21">
        <v>0</v>
      </c>
      <c r="H9" s="21">
        <v>0</v>
      </c>
      <c r="I9" s="21">
        <v>0</v>
      </c>
      <c r="J9" s="21">
        <v>0</v>
      </c>
      <c r="K9" s="7">
        <f t="shared" ref="K9:L10" si="0">C9+E9+G9+I9</f>
        <v>222</v>
      </c>
      <c r="L9" s="7">
        <f t="shared" si="0"/>
        <v>222</v>
      </c>
    </row>
    <row r="10" spans="1:12" x14ac:dyDescent="0.25">
      <c r="A10" s="20">
        <v>3</v>
      </c>
      <c r="B10" s="4" t="s">
        <v>95</v>
      </c>
      <c r="C10" s="5">
        <v>19</v>
      </c>
      <c r="D10" s="5">
        <v>19</v>
      </c>
      <c r="E10" s="5">
        <v>1</v>
      </c>
      <c r="F10" s="5">
        <v>1</v>
      </c>
      <c r="G10" s="5">
        <v>0</v>
      </c>
      <c r="H10" s="5">
        <v>0</v>
      </c>
      <c r="I10" s="6">
        <v>13</v>
      </c>
      <c r="J10" s="6">
        <v>13</v>
      </c>
      <c r="K10" s="7">
        <f t="shared" si="0"/>
        <v>33</v>
      </c>
      <c r="L10" s="7">
        <f t="shared" si="0"/>
        <v>33</v>
      </c>
    </row>
    <row r="11" spans="1:12" x14ac:dyDescent="0.25">
      <c r="B11" s="8" t="s">
        <v>10</v>
      </c>
      <c r="C11" s="9">
        <f t="shared" ref="C11:L11" si="1">C10+C8</f>
        <v>3368</v>
      </c>
      <c r="D11" s="9">
        <f t="shared" si="1"/>
        <v>2423</v>
      </c>
      <c r="E11" s="9">
        <f t="shared" si="1"/>
        <v>745</v>
      </c>
      <c r="F11" s="9">
        <f t="shared" si="1"/>
        <v>670</v>
      </c>
      <c r="G11" s="9">
        <f t="shared" si="1"/>
        <v>98</v>
      </c>
      <c r="H11" s="9">
        <f t="shared" si="1"/>
        <v>96</v>
      </c>
      <c r="I11" s="9">
        <f t="shared" si="1"/>
        <v>240</v>
      </c>
      <c r="J11" s="9">
        <f t="shared" si="1"/>
        <v>228</v>
      </c>
      <c r="K11" s="9">
        <f t="shared" si="1"/>
        <v>4451</v>
      </c>
      <c r="L11" s="9">
        <f t="shared" si="1"/>
        <v>3417</v>
      </c>
    </row>
    <row r="12" spans="1:12" ht="15.75" x14ac:dyDescent="0.25">
      <c r="A12" s="52" t="s">
        <v>15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2" x14ac:dyDescent="0.25">
      <c r="A13" s="3">
        <v>4</v>
      </c>
      <c r="B13" s="4" t="s">
        <v>16</v>
      </c>
      <c r="C13" s="10">
        <v>3628</v>
      </c>
      <c r="D13" s="10">
        <v>3234</v>
      </c>
      <c r="E13" s="10">
        <v>525</v>
      </c>
      <c r="F13" s="10">
        <v>461</v>
      </c>
      <c r="G13" s="10">
        <v>1</v>
      </c>
      <c r="H13" s="10">
        <v>0</v>
      </c>
      <c r="I13" s="10">
        <v>131</v>
      </c>
      <c r="J13" s="10">
        <v>122</v>
      </c>
      <c r="K13" s="7">
        <f>C13+E13+G13+I13</f>
        <v>4285</v>
      </c>
      <c r="L13" s="7">
        <f>D13+F13+H13+J13</f>
        <v>3817</v>
      </c>
    </row>
    <row r="14" spans="1:12" ht="13.5" customHeight="1" x14ac:dyDescent="0.25">
      <c r="A14" s="3">
        <v>5</v>
      </c>
      <c r="B14" s="4" t="s">
        <v>17</v>
      </c>
      <c r="C14" s="11">
        <v>2334</v>
      </c>
      <c r="D14" s="11">
        <v>1785</v>
      </c>
      <c r="E14" s="11">
        <v>562</v>
      </c>
      <c r="F14" s="11">
        <v>483</v>
      </c>
      <c r="G14" s="11">
        <v>0</v>
      </c>
      <c r="H14" s="11">
        <v>0</v>
      </c>
      <c r="I14" s="10">
        <v>2</v>
      </c>
      <c r="J14" s="10">
        <v>1</v>
      </c>
      <c r="K14" s="7">
        <f t="shared" ref="K14:L73" si="2">C14+E14+G14+I14</f>
        <v>2898</v>
      </c>
      <c r="L14" s="7">
        <f t="shared" si="2"/>
        <v>2269</v>
      </c>
    </row>
    <row r="15" spans="1:12" x14ac:dyDescent="0.25">
      <c r="A15" s="3">
        <v>6</v>
      </c>
      <c r="B15" s="4" t="s">
        <v>18</v>
      </c>
      <c r="C15" s="11">
        <v>240</v>
      </c>
      <c r="D15" s="11">
        <v>240</v>
      </c>
      <c r="E15" s="11">
        <v>214</v>
      </c>
      <c r="F15" s="11">
        <v>214</v>
      </c>
      <c r="G15" s="11">
        <v>0</v>
      </c>
      <c r="H15" s="11">
        <v>0</v>
      </c>
      <c r="I15" s="10">
        <v>0</v>
      </c>
      <c r="J15" s="10">
        <v>0</v>
      </c>
      <c r="K15" s="7">
        <f t="shared" si="2"/>
        <v>454</v>
      </c>
      <c r="L15" s="7">
        <f t="shared" si="2"/>
        <v>454</v>
      </c>
    </row>
    <row r="16" spans="1:12" x14ac:dyDescent="0.25">
      <c r="A16" s="3">
        <v>7</v>
      </c>
      <c r="B16" s="4" t="s">
        <v>19</v>
      </c>
      <c r="C16" s="11">
        <v>849</v>
      </c>
      <c r="D16" s="10">
        <v>669</v>
      </c>
      <c r="E16" s="11">
        <v>61</v>
      </c>
      <c r="F16" s="11">
        <v>59</v>
      </c>
      <c r="G16" s="11">
        <v>2</v>
      </c>
      <c r="H16" s="11">
        <v>2</v>
      </c>
      <c r="I16" s="10">
        <v>107</v>
      </c>
      <c r="J16" s="10">
        <v>89</v>
      </c>
      <c r="K16" s="7">
        <f t="shared" si="2"/>
        <v>1019</v>
      </c>
      <c r="L16" s="7">
        <f t="shared" si="2"/>
        <v>819</v>
      </c>
    </row>
    <row r="17" spans="1:12" x14ac:dyDescent="0.25">
      <c r="A17" s="3">
        <v>8</v>
      </c>
      <c r="B17" s="4" t="s">
        <v>20</v>
      </c>
      <c r="C17" s="11">
        <v>2254</v>
      </c>
      <c r="D17" s="11">
        <v>2232</v>
      </c>
      <c r="E17" s="11">
        <v>203</v>
      </c>
      <c r="F17" s="11">
        <v>298</v>
      </c>
      <c r="G17" s="11">
        <v>46</v>
      </c>
      <c r="H17" s="11">
        <v>46</v>
      </c>
      <c r="I17" s="10">
        <v>148</v>
      </c>
      <c r="J17" s="10">
        <v>147</v>
      </c>
      <c r="K17" s="7">
        <f t="shared" si="2"/>
        <v>2651</v>
      </c>
      <c r="L17" s="7">
        <f t="shared" si="2"/>
        <v>2723</v>
      </c>
    </row>
    <row r="18" spans="1:12" x14ac:dyDescent="0.25">
      <c r="A18" s="3">
        <v>9</v>
      </c>
      <c r="B18" s="4" t="s">
        <v>21</v>
      </c>
      <c r="C18" s="11">
        <v>2791</v>
      </c>
      <c r="D18" s="11">
        <v>2518</v>
      </c>
      <c r="E18" s="11">
        <v>805</v>
      </c>
      <c r="F18" s="11">
        <v>753</v>
      </c>
      <c r="G18" s="11">
        <v>4</v>
      </c>
      <c r="H18" s="11">
        <v>4</v>
      </c>
      <c r="I18" s="10">
        <v>7</v>
      </c>
      <c r="J18" s="10">
        <v>6</v>
      </c>
      <c r="K18" s="7">
        <f t="shared" si="2"/>
        <v>3607</v>
      </c>
      <c r="L18" s="7">
        <f t="shared" si="2"/>
        <v>3281</v>
      </c>
    </row>
    <row r="19" spans="1:12" x14ac:dyDescent="0.25">
      <c r="A19" s="3">
        <v>10</v>
      </c>
      <c r="B19" s="4" t="s">
        <v>22</v>
      </c>
      <c r="C19" s="11">
        <v>735</v>
      </c>
      <c r="D19" s="11">
        <v>708</v>
      </c>
      <c r="E19" s="11">
        <v>69</v>
      </c>
      <c r="F19" s="11">
        <v>65</v>
      </c>
      <c r="G19" s="11">
        <v>11</v>
      </c>
      <c r="H19" s="11">
        <v>11</v>
      </c>
      <c r="I19" s="10">
        <v>0</v>
      </c>
      <c r="J19" s="10">
        <v>0</v>
      </c>
      <c r="K19" s="7">
        <f t="shared" si="2"/>
        <v>815</v>
      </c>
      <c r="L19" s="7">
        <f t="shared" si="2"/>
        <v>784</v>
      </c>
    </row>
    <row r="20" spans="1:12" x14ac:dyDescent="0.25">
      <c r="A20" s="3">
        <v>11</v>
      </c>
      <c r="B20" s="4" t="s">
        <v>23</v>
      </c>
      <c r="C20" s="11">
        <v>462</v>
      </c>
      <c r="D20" s="11">
        <v>459</v>
      </c>
      <c r="E20" s="11">
        <v>191</v>
      </c>
      <c r="F20" s="11">
        <v>187</v>
      </c>
      <c r="G20" s="11">
        <v>0</v>
      </c>
      <c r="H20" s="11">
        <v>0</v>
      </c>
      <c r="I20" s="10">
        <v>9</v>
      </c>
      <c r="J20" s="10">
        <v>9</v>
      </c>
      <c r="K20" s="7">
        <f t="shared" si="2"/>
        <v>662</v>
      </c>
      <c r="L20" s="7">
        <f t="shared" si="2"/>
        <v>655</v>
      </c>
    </row>
    <row r="21" spans="1:12" x14ac:dyDescent="0.25">
      <c r="A21" s="3">
        <v>12</v>
      </c>
      <c r="B21" s="4" t="s">
        <v>92</v>
      </c>
      <c r="C21" s="11">
        <v>0</v>
      </c>
      <c r="D21" s="11">
        <v>0</v>
      </c>
      <c r="E21" s="11">
        <v>0</v>
      </c>
      <c r="F21" s="11">
        <v>0</v>
      </c>
      <c r="G21" s="11">
        <v>179</v>
      </c>
      <c r="H21" s="11">
        <v>179</v>
      </c>
      <c r="I21" s="10">
        <v>0</v>
      </c>
      <c r="J21" s="10">
        <v>0</v>
      </c>
      <c r="K21" s="7">
        <f t="shared" si="2"/>
        <v>179</v>
      </c>
      <c r="L21" s="7">
        <f t="shared" si="2"/>
        <v>179</v>
      </c>
    </row>
    <row r="22" spans="1:12" x14ac:dyDescent="0.25">
      <c r="A22" s="12">
        <v>13</v>
      </c>
      <c r="B22" s="13" t="s">
        <v>24</v>
      </c>
      <c r="C22" s="11">
        <v>230</v>
      </c>
      <c r="D22" s="11">
        <v>222</v>
      </c>
      <c r="E22" s="11">
        <v>18</v>
      </c>
      <c r="F22" s="11">
        <v>21</v>
      </c>
      <c r="G22" s="11">
        <v>0</v>
      </c>
      <c r="H22" s="11">
        <v>0</v>
      </c>
      <c r="I22" s="11">
        <v>0</v>
      </c>
      <c r="J22" s="11">
        <v>0</v>
      </c>
      <c r="K22" s="7">
        <f t="shared" si="2"/>
        <v>248</v>
      </c>
      <c r="L22" s="7">
        <f t="shared" si="2"/>
        <v>243</v>
      </c>
    </row>
    <row r="23" spans="1:12" x14ac:dyDescent="0.25">
      <c r="A23" s="12">
        <v>14</v>
      </c>
      <c r="B23" s="13" t="s">
        <v>25</v>
      </c>
      <c r="C23" s="11">
        <v>165</v>
      </c>
      <c r="D23" s="11">
        <v>154</v>
      </c>
      <c r="E23" s="11">
        <v>57</v>
      </c>
      <c r="F23" s="11">
        <v>54</v>
      </c>
      <c r="G23" s="11">
        <v>15</v>
      </c>
      <c r="H23" s="11">
        <v>10</v>
      </c>
      <c r="I23" s="11">
        <v>3</v>
      </c>
      <c r="J23" s="11">
        <v>3</v>
      </c>
      <c r="K23" s="7">
        <f t="shared" si="2"/>
        <v>240</v>
      </c>
      <c r="L23" s="7">
        <f t="shared" si="2"/>
        <v>221</v>
      </c>
    </row>
    <row r="24" spans="1:12" x14ac:dyDescent="0.25">
      <c r="A24" s="12">
        <v>15</v>
      </c>
      <c r="B24" s="13" t="s">
        <v>26</v>
      </c>
      <c r="C24" s="11">
        <v>261</v>
      </c>
      <c r="D24" s="11">
        <v>261</v>
      </c>
      <c r="E24" s="11">
        <v>99</v>
      </c>
      <c r="F24" s="11">
        <v>99</v>
      </c>
      <c r="G24" s="11">
        <v>4</v>
      </c>
      <c r="H24" s="11">
        <v>4</v>
      </c>
      <c r="I24" s="11">
        <v>1</v>
      </c>
      <c r="J24" s="11">
        <v>1</v>
      </c>
      <c r="K24" s="7">
        <f t="shared" si="2"/>
        <v>365</v>
      </c>
      <c r="L24" s="7">
        <f t="shared" si="2"/>
        <v>365</v>
      </c>
    </row>
    <row r="25" spans="1:12" x14ac:dyDescent="0.25">
      <c r="A25" s="12">
        <v>16</v>
      </c>
      <c r="B25" s="13" t="s">
        <v>27</v>
      </c>
      <c r="C25" s="11">
        <v>1008</v>
      </c>
      <c r="D25" s="11">
        <v>1001</v>
      </c>
      <c r="E25" s="11">
        <v>95</v>
      </c>
      <c r="F25" s="11">
        <v>93</v>
      </c>
      <c r="G25" s="11">
        <v>5</v>
      </c>
      <c r="H25" s="11">
        <v>5</v>
      </c>
      <c r="I25" s="11">
        <v>17</v>
      </c>
      <c r="J25" s="11">
        <v>13</v>
      </c>
      <c r="K25" s="7">
        <f t="shared" si="2"/>
        <v>1125</v>
      </c>
      <c r="L25" s="7">
        <f t="shared" si="2"/>
        <v>1112</v>
      </c>
    </row>
    <row r="26" spans="1:12" x14ac:dyDescent="0.25">
      <c r="A26" s="12">
        <v>17</v>
      </c>
      <c r="B26" s="13" t="s">
        <v>28</v>
      </c>
      <c r="C26" s="11">
        <v>784</v>
      </c>
      <c r="D26" s="11">
        <v>784</v>
      </c>
      <c r="E26" s="11">
        <v>129</v>
      </c>
      <c r="F26" s="11">
        <v>129</v>
      </c>
      <c r="G26" s="11">
        <v>0</v>
      </c>
      <c r="H26" s="11">
        <v>0</v>
      </c>
      <c r="I26" s="11">
        <v>1</v>
      </c>
      <c r="J26" s="11">
        <v>1</v>
      </c>
      <c r="K26" s="7">
        <f t="shared" si="2"/>
        <v>914</v>
      </c>
      <c r="L26" s="7">
        <f t="shared" si="2"/>
        <v>914</v>
      </c>
    </row>
    <row r="27" spans="1:12" x14ac:dyDescent="0.25">
      <c r="A27" s="12">
        <v>18</v>
      </c>
      <c r="B27" s="13" t="s">
        <v>29</v>
      </c>
      <c r="C27" s="11">
        <v>1670</v>
      </c>
      <c r="D27" s="11">
        <v>1285</v>
      </c>
      <c r="E27" s="11">
        <v>342</v>
      </c>
      <c r="F27" s="11">
        <v>285</v>
      </c>
      <c r="G27" s="11">
        <v>50</v>
      </c>
      <c r="H27" s="11">
        <v>36</v>
      </c>
      <c r="I27" s="11">
        <v>110</v>
      </c>
      <c r="J27" s="11">
        <v>108</v>
      </c>
      <c r="K27" s="7">
        <f t="shared" si="2"/>
        <v>2172</v>
      </c>
      <c r="L27" s="7">
        <f t="shared" si="2"/>
        <v>1714</v>
      </c>
    </row>
    <row r="28" spans="1:12" x14ac:dyDescent="0.25">
      <c r="A28" s="12">
        <v>19</v>
      </c>
      <c r="B28" s="13" t="s">
        <v>30</v>
      </c>
      <c r="C28" s="11">
        <v>55</v>
      </c>
      <c r="D28" s="11">
        <v>53</v>
      </c>
      <c r="E28" s="11">
        <v>7</v>
      </c>
      <c r="F28" s="11">
        <v>7</v>
      </c>
      <c r="G28" s="11">
        <v>0</v>
      </c>
      <c r="H28" s="11">
        <v>0</v>
      </c>
      <c r="I28" s="11">
        <v>44</v>
      </c>
      <c r="J28" s="11">
        <v>39</v>
      </c>
      <c r="K28" s="7">
        <f t="shared" si="2"/>
        <v>106</v>
      </c>
      <c r="L28" s="7">
        <f t="shared" si="2"/>
        <v>99</v>
      </c>
    </row>
    <row r="29" spans="1:12" x14ac:dyDescent="0.25">
      <c r="A29" s="12">
        <v>20</v>
      </c>
      <c r="B29" s="13" t="s">
        <v>31</v>
      </c>
      <c r="C29" s="11">
        <v>2513</v>
      </c>
      <c r="D29" s="11">
        <v>1895</v>
      </c>
      <c r="E29" s="11">
        <v>438</v>
      </c>
      <c r="F29" s="11">
        <v>336</v>
      </c>
      <c r="G29" s="11">
        <v>0</v>
      </c>
      <c r="H29" s="11">
        <v>0</v>
      </c>
      <c r="I29" s="11">
        <v>113</v>
      </c>
      <c r="J29" s="11">
        <v>89</v>
      </c>
      <c r="K29" s="7">
        <f t="shared" si="2"/>
        <v>3064</v>
      </c>
      <c r="L29" s="7">
        <f t="shared" si="2"/>
        <v>2320</v>
      </c>
    </row>
    <row r="30" spans="1:12" x14ac:dyDescent="0.25">
      <c r="A30" s="12">
        <v>21</v>
      </c>
      <c r="B30" s="13" t="s">
        <v>32</v>
      </c>
      <c r="C30" s="11">
        <v>4955</v>
      </c>
      <c r="D30" s="11">
        <v>4361</v>
      </c>
      <c r="E30" s="11">
        <v>425</v>
      </c>
      <c r="F30" s="11">
        <v>382</v>
      </c>
      <c r="G30" s="11">
        <v>0</v>
      </c>
      <c r="H30" s="11">
        <v>0</v>
      </c>
      <c r="I30" s="11">
        <v>110</v>
      </c>
      <c r="J30" s="11">
        <v>89</v>
      </c>
      <c r="K30" s="7">
        <f t="shared" si="2"/>
        <v>5490</v>
      </c>
      <c r="L30" s="7">
        <f t="shared" si="2"/>
        <v>4832</v>
      </c>
    </row>
    <row r="31" spans="1:12" x14ac:dyDescent="0.25">
      <c r="A31" s="12">
        <v>22</v>
      </c>
      <c r="B31" s="13" t="s">
        <v>33</v>
      </c>
      <c r="C31" s="11">
        <v>788</v>
      </c>
      <c r="D31" s="11">
        <v>630</v>
      </c>
      <c r="E31" s="11">
        <v>357</v>
      </c>
      <c r="F31" s="11">
        <v>315</v>
      </c>
      <c r="G31" s="11">
        <v>0</v>
      </c>
      <c r="H31" s="11">
        <v>0</v>
      </c>
      <c r="I31" s="11">
        <v>7</v>
      </c>
      <c r="J31" s="11">
        <v>7</v>
      </c>
      <c r="K31" s="7">
        <f t="shared" si="2"/>
        <v>1152</v>
      </c>
      <c r="L31" s="7">
        <f t="shared" si="2"/>
        <v>952</v>
      </c>
    </row>
    <row r="32" spans="1:12" x14ac:dyDescent="0.25">
      <c r="A32" s="12">
        <v>23</v>
      </c>
      <c r="B32" s="13" t="s">
        <v>34</v>
      </c>
      <c r="C32" s="11">
        <v>0</v>
      </c>
      <c r="D32" s="11">
        <v>0</v>
      </c>
      <c r="E32" s="11">
        <v>0</v>
      </c>
      <c r="F32" s="11">
        <v>0</v>
      </c>
      <c r="G32" s="11">
        <v>436</v>
      </c>
      <c r="H32" s="11">
        <v>359</v>
      </c>
      <c r="I32" s="11">
        <v>0</v>
      </c>
      <c r="J32" s="11">
        <v>0</v>
      </c>
      <c r="K32" s="7">
        <f t="shared" si="2"/>
        <v>436</v>
      </c>
      <c r="L32" s="7">
        <f t="shared" si="2"/>
        <v>359</v>
      </c>
    </row>
    <row r="33" spans="1:12" x14ac:dyDescent="0.25">
      <c r="A33" s="12">
        <v>24</v>
      </c>
      <c r="B33" s="13" t="s">
        <v>35</v>
      </c>
      <c r="C33" s="11">
        <v>0</v>
      </c>
      <c r="D33" s="11">
        <v>0</v>
      </c>
      <c r="E33" s="11">
        <v>0</v>
      </c>
      <c r="F33" s="11">
        <v>0</v>
      </c>
      <c r="G33" s="11">
        <v>179</v>
      </c>
      <c r="H33" s="11">
        <v>179</v>
      </c>
      <c r="I33" s="11">
        <v>0</v>
      </c>
      <c r="J33" s="11">
        <v>0</v>
      </c>
      <c r="K33" s="7">
        <f t="shared" si="2"/>
        <v>179</v>
      </c>
      <c r="L33" s="7">
        <f t="shared" si="2"/>
        <v>179</v>
      </c>
    </row>
    <row r="34" spans="1:12" x14ac:dyDescent="0.25">
      <c r="A34" s="12">
        <v>25</v>
      </c>
      <c r="B34" s="13" t="s">
        <v>36</v>
      </c>
      <c r="C34" s="11">
        <v>453</v>
      </c>
      <c r="D34" s="11">
        <v>410</v>
      </c>
      <c r="E34" s="11">
        <v>206</v>
      </c>
      <c r="F34" s="11">
        <v>173</v>
      </c>
      <c r="G34" s="11">
        <v>2</v>
      </c>
      <c r="H34" s="11">
        <v>1</v>
      </c>
      <c r="I34" s="11">
        <v>1</v>
      </c>
      <c r="J34" s="11">
        <v>1</v>
      </c>
      <c r="K34" s="7">
        <f t="shared" si="2"/>
        <v>662</v>
      </c>
      <c r="L34" s="7">
        <f t="shared" si="2"/>
        <v>585</v>
      </c>
    </row>
    <row r="35" spans="1:12" x14ac:dyDescent="0.25">
      <c r="A35" s="12">
        <v>26</v>
      </c>
      <c r="B35" s="13" t="s">
        <v>37</v>
      </c>
      <c r="C35" s="11">
        <v>791</v>
      </c>
      <c r="D35" s="11">
        <v>743</v>
      </c>
      <c r="E35" s="11">
        <v>175</v>
      </c>
      <c r="F35" s="11">
        <v>164</v>
      </c>
      <c r="G35" s="11">
        <v>46</v>
      </c>
      <c r="H35" s="11">
        <v>46</v>
      </c>
      <c r="I35" s="11">
        <v>19</v>
      </c>
      <c r="J35" s="11">
        <v>16</v>
      </c>
      <c r="K35" s="7">
        <f t="shared" si="2"/>
        <v>1031</v>
      </c>
      <c r="L35" s="7">
        <f t="shared" si="2"/>
        <v>969</v>
      </c>
    </row>
    <row r="36" spans="1:12" x14ac:dyDescent="0.25">
      <c r="A36" s="12">
        <v>27</v>
      </c>
      <c r="B36" s="13" t="s">
        <v>38</v>
      </c>
      <c r="C36" s="11">
        <v>315</v>
      </c>
      <c r="D36" s="11">
        <v>288</v>
      </c>
      <c r="E36" s="11">
        <v>331</v>
      </c>
      <c r="F36" s="11">
        <v>305</v>
      </c>
      <c r="G36" s="11">
        <v>60</v>
      </c>
      <c r="H36" s="11">
        <v>55</v>
      </c>
      <c r="I36" s="11">
        <v>0</v>
      </c>
      <c r="J36" s="11">
        <v>0</v>
      </c>
      <c r="K36" s="7">
        <f t="shared" si="2"/>
        <v>706</v>
      </c>
      <c r="L36" s="7">
        <f t="shared" si="2"/>
        <v>648</v>
      </c>
    </row>
    <row r="37" spans="1:12" x14ac:dyDescent="0.25">
      <c r="A37" s="12">
        <v>28</v>
      </c>
      <c r="B37" s="13" t="s">
        <v>39</v>
      </c>
      <c r="C37" s="11">
        <v>629</v>
      </c>
      <c r="D37" s="11">
        <v>516</v>
      </c>
      <c r="E37" s="11">
        <v>458</v>
      </c>
      <c r="F37" s="11">
        <v>382</v>
      </c>
      <c r="G37" s="11">
        <v>391</v>
      </c>
      <c r="H37" s="11">
        <v>278</v>
      </c>
      <c r="I37" s="11">
        <v>4</v>
      </c>
      <c r="J37" s="11">
        <v>4</v>
      </c>
      <c r="K37" s="7">
        <f>C37+E37+G37+I37</f>
        <v>1482</v>
      </c>
      <c r="L37" s="7">
        <f t="shared" si="2"/>
        <v>1180</v>
      </c>
    </row>
    <row r="38" spans="1:12" x14ac:dyDescent="0.25">
      <c r="A38" s="12">
        <v>29</v>
      </c>
      <c r="B38" s="13" t="s">
        <v>40</v>
      </c>
      <c r="C38" s="11">
        <v>128</v>
      </c>
      <c r="D38" s="11">
        <v>128</v>
      </c>
      <c r="E38" s="11">
        <v>55</v>
      </c>
      <c r="F38" s="11">
        <v>55</v>
      </c>
      <c r="G38" s="11">
        <v>2</v>
      </c>
      <c r="H38" s="11">
        <v>2</v>
      </c>
      <c r="I38" s="11">
        <v>6</v>
      </c>
      <c r="J38" s="11">
        <v>6</v>
      </c>
      <c r="K38" s="7">
        <f t="shared" ref="K38:K55" si="3">C38+E38+G38+I38</f>
        <v>191</v>
      </c>
      <c r="L38" s="7">
        <f t="shared" si="2"/>
        <v>191</v>
      </c>
    </row>
    <row r="39" spans="1:12" x14ac:dyDescent="0.25">
      <c r="A39" s="12">
        <v>30</v>
      </c>
      <c r="B39" s="13" t="s">
        <v>41</v>
      </c>
      <c r="C39" s="11">
        <v>218</v>
      </c>
      <c r="D39" s="11">
        <v>198</v>
      </c>
      <c r="E39" s="11">
        <v>77</v>
      </c>
      <c r="F39" s="11">
        <v>74</v>
      </c>
      <c r="G39" s="11">
        <v>2</v>
      </c>
      <c r="H39" s="11">
        <v>1</v>
      </c>
      <c r="I39" s="11">
        <v>7</v>
      </c>
      <c r="J39" s="11">
        <v>2</v>
      </c>
      <c r="K39" s="7">
        <f t="shared" si="3"/>
        <v>304</v>
      </c>
      <c r="L39" s="7">
        <f t="shared" si="2"/>
        <v>275</v>
      </c>
    </row>
    <row r="40" spans="1:12" x14ac:dyDescent="0.25">
      <c r="A40" s="12">
        <v>31</v>
      </c>
      <c r="B40" s="13" t="s">
        <v>42</v>
      </c>
      <c r="C40" s="11">
        <v>127</v>
      </c>
      <c r="D40" s="11">
        <v>124</v>
      </c>
      <c r="E40" s="11">
        <v>33</v>
      </c>
      <c r="F40" s="11">
        <v>33</v>
      </c>
      <c r="G40" s="11">
        <v>0</v>
      </c>
      <c r="H40" s="11">
        <v>0</v>
      </c>
      <c r="I40" s="11">
        <v>4</v>
      </c>
      <c r="J40" s="11">
        <v>4</v>
      </c>
      <c r="K40" s="7">
        <f t="shared" si="3"/>
        <v>164</v>
      </c>
      <c r="L40" s="7">
        <f t="shared" si="2"/>
        <v>161</v>
      </c>
    </row>
    <row r="41" spans="1:12" x14ac:dyDescent="0.25">
      <c r="A41" s="12">
        <v>32</v>
      </c>
      <c r="B41" s="13" t="s">
        <v>43</v>
      </c>
      <c r="C41" s="11">
        <v>18</v>
      </c>
      <c r="D41" s="11">
        <v>14</v>
      </c>
      <c r="E41" s="11">
        <v>4</v>
      </c>
      <c r="F41" s="11">
        <v>4</v>
      </c>
      <c r="G41" s="11">
        <v>0</v>
      </c>
      <c r="H41" s="11">
        <v>0</v>
      </c>
      <c r="I41" s="11">
        <v>0</v>
      </c>
      <c r="J41" s="11">
        <v>0</v>
      </c>
      <c r="K41" s="7">
        <f t="shared" si="3"/>
        <v>22</v>
      </c>
      <c r="L41" s="7">
        <f t="shared" si="2"/>
        <v>18</v>
      </c>
    </row>
    <row r="42" spans="1:12" x14ac:dyDescent="0.25">
      <c r="A42" s="12">
        <v>33</v>
      </c>
      <c r="B42" s="13" t="s">
        <v>44</v>
      </c>
      <c r="C42" s="11">
        <v>20</v>
      </c>
      <c r="D42" s="11">
        <v>18</v>
      </c>
      <c r="E42" s="11">
        <v>9</v>
      </c>
      <c r="F42" s="11">
        <v>8</v>
      </c>
      <c r="G42" s="11">
        <v>0</v>
      </c>
      <c r="H42" s="11">
        <v>0</v>
      </c>
      <c r="I42" s="11">
        <v>2</v>
      </c>
      <c r="J42" s="11">
        <v>2</v>
      </c>
      <c r="K42" s="7">
        <f t="shared" si="3"/>
        <v>31</v>
      </c>
      <c r="L42" s="7">
        <f t="shared" si="2"/>
        <v>28</v>
      </c>
    </row>
    <row r="43" spans="1:12" x14ac:dyDescent="0.25">
      <c r="A43" s="12">
        <v>34</v>
      </c>
      <c r="B43" s="13" t="s">
        <v>45</v>
      </c>
      <c r="C43" s="11">
        <v>117</v>
      </c>
      <c r="D43" s="11">
        <v>113</v>
      </c>
      <c r="E43" s="11">
        <v>22</v>
      </c>
      <c r="F43" s="11">
        <v>23</v>
      </c>
      <c r="G43" s="11">
        <v>1</v>
      </c>
      <c r="H43" s="11">
        <v>0</v>
      </c>
      <c r="I43" s="11">
        <v>0</v>
      </c>
      <c r="J43" s="11">
        <v>0</v>
      </c>
      <c r="K43" s="7">
        <f t="shared" si="3"/>
        <v>140</v>
      </c>
      <c r="L43" s="7">
        <f t="shared" si="2"/>
        <v>136</v>
      </c>
    </row>
    <row r="44" spans="1:12" x14ac:dyDescent="0.25">
      <c r="A44" s="12">
        <v>35</v>
      </c>
      <c r="B44" s="13" t="s">
        <v>46</v>
      </c>
      <c r="C44" s="11">
        <v>146</v>
      </c>
      <c r="D44" s="11">
        <v>138</v>
      </c>
      <c r="E44" s="11">
        <v>34</v>
      </c>
      <c r="F44" s="11">
        <v>34</v>
      </c>
      <c r="G44" s="11">
        <v>0</v>
      </c>
      <c r="H44" s="11">
        <v>0</v>
      </c>
      <c r="I44" s="11">
        <v>2</v>
      </c>
      <c r="J44" s="11">
        <v>2</v>
      </c>
      <c r="K44" s="7">
        <f t="shared" si="3"/>
        <v>182</v>
      </c>
      <c r="L44" s="7">
        <f t="shared" si="2"/>
        <v>174</v>
      </c>
    </row>
    <row r="45" spans="1:12" x14ac:dyDescent="0.25">
      <c r="A45" s="12">
        <v>36</v>
      </c>
      <c r="B45" s="13" t="s">
        <v>47</v>
      </c>
      <c r="C45" s="11">
        <v>236</v>
      </c>
      <c r="D45" s="11">
        <v>231</v>
      </c>
      <c r="E45" s="11">
        <v>75</v>
      </c>
      <c r="F45" s="11">
        <v>75</v>
      </c>
      <c r="G45" s="11">
        <v>3</v>
      </c>
      <c r="H45" s="11">
        <v>1</v>
      </c>
      <c r="I45" s="11">
        <v>2</v>
      </c>
      <c r="J45" s="11">
        <v>0</v>
      </c>
      <c r="K45" s="7">
        <f t="shared" si="3"/>
        <v>316</v>
      </c>
      <c r="L45" s="7">
        <f t="shared" si="2"/>
        <v>307</v>
      </c>
    </row>
    <row r="46" spans="1:12" x14ac:dyDescent="0.25">
      <c r="A46" s="12">
        <v>37</v>
      </c>
      <c r="B46" s="13" t="s">
        <v>48</v>
      </c>
      <c r="C46" s="11">
        <v>26</v>
      </c>
      <c r="D46" s="11">
        <v>26</v>
      </c>
      <c r="E46" s="11">
        <v>11</v>
      </c>
      <c r="F46" s="11">
        <v>11</v>
      </c>
      <c r="G46" s="11">
        <v>0</v>
      </c>
      <c r="H46" s="11">
        <v>0</v>
      </c>
      <c r="I46" s="11">
        <v>2</v>
      </c>
      <c r="J46" s="11">
        <v>2</v>
      </c>
      <c r="K46" s="7">
        <f t="shared" si="3"/>
        <v>39</v>
      </c>
      <c r="L46" s="7">
        <f t="shared" si="2"/>
        <v>39</v>
      </c>
    </row>
    <row r="47" spans="1:12" x14ac:dyDescent="0.25">
      <c r="A47" s="12">
        <v>38</v>
      </c>
      <c r="B47" s="13" t="s">
        <v>49</v>
      </c>
      <c r="C47" s="11">
        <v>64</v>
      </c>
      <c r="D47" s="11">
        <v>64</v>
      </c>
      <c r="E47" s="11">
        <v>26</v>
      </c>
      <c r="F47" s="11">
        <v>26</v>
      </c>
      <c r="G47" s="11">
        <v>3</v>
      </c>
      <c r="H47" s="11">
        <v>3</v>
      </c>
      <c r="I47" s="11">
        <v>3</v>
      </c>
      <c r="J47" s="11">
        <v>3</v>
      </c>
      <c r="K47" s="7">
        <f t="shared" si="3"/>
        <v>96</v>
      </c>
      <c r="L47" s="7">
        <f t="shared" si="2"/>
        <v>96</v>
      </c>
    </row>
    <row r="48" spans="1:12" x14ac:dyDescent="0.25">
      <c r="A48" s="12">
        <v>39</v>
      </c>
      <c r="B48" s="13" t="s">
        <v>50</v>
      </c>
      <c r="C48" s="11">
        <v>110</v>
      </c>
      <c r="D48" s="11">
        <v>110</v>
      </c>
      <c r="E48" s="11">
        <v>27</v>
      </c>
      <c r="F48" s="11">
        <v>25</v>
      </c>
      <c r="G48" s="11">
        <v>0</v>
      </c>
      <c r="H48" s="11">
        <v>0</v>
      </c>
      <c r="I48" s="11">
        <v>1</v>
      </c>
      <c r="J48" s="11">
        <v>0</v>
      </c>
      <c r="K48" s="7">
        <f t="shared" si="3"/>
        <v>138</v>
      </c>
      <c r="L48" s="7">
        <f t="shared" si="2"/>
        <v>135</v>
      </c>
    </row>
    <row r="49" spans="1:12" x14ac:dyDescent="0.25">
      <c r="A49" s="12">
        <v>40</v>
      </c>
      <c r="B49" s="13" t="s">
        <v>96</v>
      </c>
      <c r="C49" s="11">
        <v>191</v>
      </c>
      <c r="D49" s="11">
        <v>183</v>
      </c>
      <c r="E49" s="11">
        <v>34</v>
      </c>
      <c r="F49" s="11">
        <v>32</v>
      </c>
      <c r="G49" s="11">
        <v>7</v>
      </c>
      <c r="H49" s="11">
        <v>7</v>
      </c>
      <c r="I49" s="11">
        <v>1</v>
      </c>
      <c r="J49" s="11">
        <v>1</v>
      </c>
      <c r="K49" s="7">
        <f t="shared" si="3"/>
        <v>233</v>
      </c>
      <c r="L49" s="7">
        <f t="shared" si="2"/>
        <v>223</v>
      </c>
    </row>
    <row r="50" spans="1:12" x14ac:dyDescent="0.25">
      <c r="A50" s="12">
        <v>41</v>
      </c>
      <c r="B50" s="13" t="s">
        <v>51</v>
      </c>
      <c r="C50" s="11">
        <v>251</v>
      </c>
      <c r="D50" s="11">
        <v>243</v>
      </c>
      <c r="E50" s="11">
        <v>37</v>
      </c>
      <c r="F50" s="11">
        <v>37</v>
      </c>
      <c r="G50" s="11">
        <v>0</v>
      </c>
      <c r="H50" s="11">
        <v>0</v>
      </c>
      <c r="I50" s="11">
        <v>5</v>
      </c>
      <c r="J50" s="11">
        <v>5</v>
      </c>
      <c r="K50" s="7">
        <f t="shared" si="3"/>
        <v>293</v>
      </c>
      <c r="L50" s="7">
        <f t="shared" si="2"/>
        <v>285</v>
      </c>
    </row>
    <row r="51" spans="1:12" x14ac:dyDescent="0.25">
      <c r="A51" s="12">
        <v>42</v>
      </c>
      <c r="B51" s="13" t="s">
        <v>52</v>
      </c>
      <c r="C51" s="11">
        <v>216</v>
      </c>
      <c r="D51" s="11">
        <v>217</v>
      </c>
      <c r="E51" s="11">
        <v>34</v>
      </c>
      <c r="F51" s="11">
        <v>31</v>
      </c>
      <c r="G51" s="11">
        <v>0</v>
      </c>
      <c r="H51" s="11">
        <v>0</v>
      </c>
      <c r="I51" s="11">
        <v>3</v>
      </c>
      <c r="J51" s="11">
        <v>3</v>
      </c>
      <c r="K51" s="7">
        <f t="shared" si="3"/>
        <v>253</v>
      </c>
      <c r="L51" s="7">
        <f t="shared" si="2"/>
        <v>251</v>
      </c>
    </row>
    <row r="52" spans="1:12" x14ac:dyDescent="0.25">
      <c r="A52" s="12">
        <v>43</v>
      </c>
      <c r="B52" s="13" t="s">
        <v>53</v>
      </c>
      <c r="C52" s="11">
        <v>30</v>
      </c>
      <c r="D52" s="11">
        <v>28</v>
      </c>
      <c r="E52" s="11">
        <v>16</v>
      </c>
      <c r="F52" s="11">
        <v>14</v>
      </c>
      <c r="G52" s="11">
        <v>3</v>
      </c>
      <c r="H52" s="11">
        <v>2</v>
      </c>
      <c r="I52" s="11">
        <v>0</v>
      </c>
      <c r="J52" s="11">
        <v>0</v>
      </c>
      <c r="K52" s="7">
        <f t="shared" si="3"/>
        <v>49</v>
      </c>
      <c r="L52" s="7">
        <f t="shared" si="2"/>
        <v>44</v>
      </c>
    </row>
    <row r="53" spans="1:12" x14ac:dyDescent="0.25">
      <c r="A53" s="12">
        <v>44</v>
      </c>
      <c r="B53" s="13" t="s">
        <v>54</v>
      </c>
      <c r="C53" s="11">
        <v>29</v>
      </c>
      <c r="D53" s="11">
        <v>29</v>
      </c>
      <c r="E53" s="11">
        <v>8</v>
      </c>
      <c r="F53" s="11">
        <v>8</v>
      </c>
      <c r="G53" s="11">
        <v>0</v>
      </c>
      <c r="H53" s="11">
        <v>0</v>
      </c>
      <c r="I53" s="11">
        <v>0</v>
      </c>
      <c r="J53" s="11">
        <v>0</v>
      </c>
      <c r="K53" s="7">
        <f t="shared" si="3"/>
        <v>37</v>
      </c>
      <c r="L53" s="7">
        <f t="shared" si="2"/>
        <v>37</v>
      </c>
    </row>
    <row r="54" spans="1:12" x14ac:dyDescent="0.25">
      <c r="A54" s="12">
        <v>45</v>
      </c>
      <c r="B54" s="13" t="s">
        <v>55</v>
      </c>
      <c r="C54" s="11">
        <v>253</v>
      </c>
      <c r="D54" s="11">
        <v>265</v>
      </c>
      <c r="E54" s="11">
        <v>64</v>
      </c>
      <c r="F54" s="11">
        <v>61</v>
      </c>
      <c r="G54" s="11">
        <v>0</v>
      </c>
      <c r="H54" s="11">
        <v>0</v>
      </c>
      <c r="I54" s="11">
        <v>2</v>
      </c>
      <c r="J54" s="11">
        <v>2</v>
      </c>
      <c r="K54" s="7">
        <f t="shared" si="3"/>
        <v>319</v>
      </c>
      <c r="L54" s="7">
        <f t="shared" si="2"/>
        <v>328</v>
      </c>
    </row>
    <row r="55" spans="1:12" x14ac:dyDescent="0.25">
      <c r="A55" s="12">
        <v>46</v>
      </c>
      <c r="B55" s="13" t="s">
        <v>56</v>
      </c>
      <c r="C55" s="11">
        <v>255</v>
      </c>
      <c r="D55" s="11">
        <v>218</v>
      </c>
      <c r="E55" s="11">
        <v>48</v>
      </c>
      <c r="F55" s="11">
        <v>44</v>
      </c>
      <c r="G55" s="11">
        <v>0</v>
      </c>
      <c r="H55" s="11">
        <v>0</v>
      </c>
      <c r="I55" s="11">
        <v>3</v>
      </c>
      <c r="J55" s="11">
        <v>3</v>
      </c>
      <c r="K55" s="7">
        <f t="shared" si="3"/>
        <v>306</v>
      </c>
      <c r="L55" s="7">
        <f t="shared" si="2"/>
        <v>265</v>
      </c>
    </row>
    <row r="56" spans="1:12" x14ac:dyDescent="0.25">
      <c r="B56" s="8" t="s">
        <v>10</v>
      </c>
      <c r="C56" s="9">
        <f>SUM(C13:C55)</f>
        <v>30345</v>
      </c>
      <c r="D56" s="9">
        <f t="shared" ref="D56:L56" si="4">SUM(D13:D55)</f>
        <v>26795</v>
      </c>
      <c r="E56" s="9">
        <f t="shared" si="4"/>
        <v>6381</v>
      </c>
      <c r="F56" s="9">
        <f t="shared" si="4"/>
        <v>5860</v>
      </c>
      <c r="G56" s="9">
        <f t="shared" si="4"/>
        <v>1452</v>
      </c>
      <c r="H56" s="9">
        <f t="shared" si="4"/>
        <v>1231</v>
      </c>
      <c r="I56" s="9">
        <f t="shared" si="4"/>
        <v>877</v>
      </c>
      <c r="J56" s="9">
        <f t="shared" si="4"/>
        <v>780</v>
      </c>
      <c r="K56" s="9">
        <f t="shared" si="4"/>
        <v>39055</v>
      </c>
      <c r="L56" s="9">
        <f t="shared" si="4"/>
        <v>34666</v>
      </c>
    </row>
    <row r="57" spans="1:12" ht="15.75" x14ac:dyDescent="0.25">
      <c r="A57" s="52" t="s">
        <v>57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</row>
    <row r="58" spans="1:12" x14ac:dyDescent="0.25">
      <c r="A58" s="3">
        <v>47</v>
      </c>
      <c r="B58" s="4" t="s">
        <v>58</v>
      </c>
      <c r="C58" s="11">
        <v>949</v>
      </c>
      <c r="D58" s="11">
        <v>942</v>
      </c>
      <c r="E58" s="11">
        <v>122</v>
      </c>
      <c r="F58" s="11">
        <v>122</v>
      </c>
      <c r="G58" s="11">
        <v>3</v>
      </c>
      <c r="H58" s="11">
        <v>3</v>
      </c>
      <c r="I58" s="10">
        <v>59</v>
      </c>
      <c r="J58" s="10">
        <v>58</v>
      </c>
      <c r="K58" s="7">
        <f t="shared" si="2"/>
        <v>1133</v>
      </c>
      <c r="L58" s="7">
        <f t="shared" si="2"/>
        <v>1125</v>
      </c>
    </row>
    <row r="59" spans="1:12" x14ac:dyDescent="0.25">
      <c r="A59" s="3">
        <v>48</v>
      </c>
      <c r="B59" s="4" t="s">
        <v>59</v>
      </c>
      <c r="C59" s="11">
        <v>245</v>
      </c>
      <c r="D59" s="11">
        <v>244</v>
      </c>
      <c r="E59" s="11">
        <v>57</v>
      </c>
      <c r="F59" s="11">
        <v>57</v>
      </c>
      <c r="G59" s="11">
        <v>0</v>
      </c>
      <c r="H59" s="11">
        <v>0</v>
      </c>
      <c r="I59" s="10">
        <v>1</v>
      </c>
      <c r="J59" s="10">
        <v>1</v>
      </c>
      <c r="K59" s="7">
        <f t="shared" si="2"/>
        <v>303</v>
      </c>
      <c r="L59" s="7">
        <f t="shared" si="2"/>
        <v>302</v>
      </c>
    </row>
    <row r="60" spans="1:12" x14ac:dyDescent="0.25">
      <c r="A60" s="3">
        <v>49</v>
      </c>
      <c r="B60" s="4" t="s">
        <v>60</v>
      </c>
      <c r="C60" s="11">
        <v>0</v>
      </c>
      <c r="D60" s="11">
        <v>0</v>
      </c>
      <c r="E60" s="11">
        <v>0</v>
      </c>
      <c r="F60" s="11">
        <v>0</v>
      </c>
      <c r="G60" s="11">
        <v>142</v>
      </c>
      <c r="H60" s="11">
        <v>135</v>
      </c>
      <c r="I60" s="10">
        <v>0</v>
      </c>
      <c r="J60" s="10">
        <v>0</v>
      </c>
      <c r="K60" s="7">
        <f t="shared" si="2"/>
        <v>142</v>
      </c>
      <c r="L60" s="7">
        <f t="shared" si="2"/>
        <v>135</v>
      </c>
    </row>
    <row r="61" spans="1:12" x14ac:dyDescent="0.25">
      <c r="A61" s="3">
        <v>50</v>
      </c>
      <c r="B61" s="4" t="s">
        <v>61</v>
      </c>
      <c r="C61" s="11">
        <v>2188</v>
      </c>
      <c r="D61" s="11">
        <v>1945</v>
      </c>
      <c r="E61" s="11">
        <v>775</v>
      </c>
      <c r="F61" s="11">
        <v>743</v>
      </c>
      <c r="G61" s="11">
        <v>11</v>
      </c>
      <c r="H61" s="11">
        <v>2</v>
      </c>
      <c r="I61" s="10">
        <v>49</v>
      </c>
      <c r="J61" s="10">
        <v>45</v>
      </c>
      <c r="K61" s="7">
        <f t="shared" si="2"/>
        <v>3023</v>
      </c>
      <c r="L61" s="7">
        <f t="shared" si="2"/>
        <v>2735</v>
      </c>
    </row>
    <row r="62" spans="1:12" x14ac:dyDescent="0.25">
      <c r="A62" s="3">
        <v>51</v>
      </c>
      <c r="B62" s="4" t="s">
        <v>62</v>
      </c>
      <c r="C62" s="10">
        <v>4082</v>
      </c>
      <c r="D62" s="10">
        <v>2848</v>
      </c>
      <c r="E62" s="10">
        <v>478</v>
      </c>
      <c r="F62" s="10">
        <v>426</v>
      </c>
      <c r="G62" s="11">
        <v>17</v>
      </c>
      <c r="H62" s="11">
        <v>3</v>
      </c>
      <c r="I62" s="10">
        <v>126</v>
      </c>
      <c r="J62" s="10">
        <v>106</v>
      </c>
      <c r="K62" s="7">
        <f t="shared" si="2"/>
        <v>4703</v>
      </c>
      <c r="L62" s="7">
        <f t="shared" si="2"/>
        <v>3383</v>
      </c>
    </row>
    <row r="63" spans="1:12" x14ac:dyDescent="0.25">
      <c r="A63" s="3">
        <v>52</v>
      </c>
      <c r="B63" s="4" t="s">
        <v>63</v>
      </c>
      <c r="C63" s="10">
        <v>0</v>
      </c>
      <c r="D63" s="10">
        <v>0</v>
      </c>
      <c r="E63" s="10">
        <v>0</v>
      </c>
      <c r="F63" s="10">
        <v>0</v>
      </c>
      <c r="G63" s="11">
        <v>332</v>
      </c>
      <c r="H63" s="11">
        <v>284</v>
      </c>
      <c r="I63" s="10">
        <v>0</v>
      </c>
      <c r="J63" s="10">
        <v>0</v>
      </c>
      <c r="K63" s="7">
        <f t="shared" si="2"/>
        <v>332</v>
      </c>
      <c r="L63" s="7">
        <f t="shared" si="2"/>
        <v>284</v>
      </c>
    </row>
    <row r="64" spans="1:12" x14ac:dyDescent="0.25">
      <c r="A64" s="3">
        <v>53</v>
      </c>
      <c r="B64" s="4" t="s">
        <v>64</v>
      </c>
      <c r="C64" s="10">
        <v>181</v>
      </c>
      <c r="D64" s="10">
        <v>180</v>
      </c>
      <c r="E64" s="10">
        <v>60</v>
      </c>
      <c r="F64" s="10">
        <v>60</v>
      </c>
      <c r="G64" s="11">
        <v>1</v>
      </c>
      <c r="H64" s="11">
        <v>1</v>
      </c>
      <c r="I64" s="10">
        <v>2</v>
      </c>
      <c r="J64" s="10">
        <v>2</v>
      </c>
      <c r="K64" s="7">
        <f t="shared" si="2"/>
        <v>244</v>
      </c>
      <c r="L64" s="7">
        <f t="shared" si="2"/>
        <v>243</v>
      </c>
    </row>
    <row r="65" spans="1:12" ht="14.25" customHeight="1" x14ac:dyDescent="0.25">
      <c r="A65" s="3">
        <v>54</v>
      </c>
      <c r="B65" s="4" t="s">
        <v>65</v>
      </c>
      <c r="C65" s="10">
        <v>827</v>
      </c>
      <c r="D65" s="10">
        <v>817</v>
      </c>
      <c r="E65" s="10">
        <v>89</v>
      </c>
      <c r="F65" s="10">
        <v>87</v>
      </c>
      <c r="G65" s="11">
        <v>2</v>
      </c>
      <c r="H65" s="11">
        <v>2</v>
      </c>
      <c r="I65" s="10">
        <v>47</v>
      </c>
      <c r="J65" s="10">
        <v>47</v>
      </c>
      <c r="K65" s="7">
        <f t="shared" si="2"/>
        <v>965</v>
      </c>
      <c r="L65" s="7">
        <f t="shared" si="2"/>
        <v>953</v>
      </c>
    </row>
    <row r="66" spans="1:12" x14ac:dyDescent="0.25">
      <c r="A66" s="3">
        <v>55</v>
      </c>
      <c r="B66" s="4" t="s">
        <v>66</v>
      </c>
      <c r="C66" s="10">
        <v>773</v>
      </c>
      <c r="D66" s="10">
        <v>763</v>
      </c>
      <c r="E66" s="10">
        <v>230</v>
      </c>
      <c r="F66" s="10">
        <v>230</v>
      </c>
      <c r="G66" s="11">
        <v>2</v>
      </c>
      <c r="H66" s="11">
        <v>2</v>
      </c>
      <c r="I66" s="10">
        <v>15</v>
      </c>
      <c r="J66" s="10">
        <v>15</v>
      </c>
      <c r="K66" s="7">
        <f t="shared" si="2"/>
        <v>1020</v>
      </c>
      <c r="L66" s="7">
        <f t="shared" si="2"/>
        <v>1010</v>
      </c>
    </row>
    <row r="67" spans="1:12" x14ac:dyDescent="0.25">
      <c r="A67" s="3">
        <v>56</v>
      </c>
      <c r="B67" s="4" t="s">
        <v>67</v>
      </c>
      <c r="C67" s="10">
        <v>1626</v>
      </c>
      <c r="D67" s="10">
        <v>1386</v>
      </c>
      <c r="E67" s="10">
        <v>255</v>
      </c>
      <c r="F67" s="10">
        <v>243</v>
      </c>
      <c r="G67" s="11">
        <v>5</v>
      </c>
      <c r="H67" s="11">
        <v>5</v>
      </c>
      <c r="I67" s="10">
        <v>139</v>
      </c>
      <c r="J67" s="10">
        <v>130</v>
      </c>
      <c r="K67" s="7">
        <f t="shared" si="2"/>
        <v>2025</v>
      </c>
      <c r="L67" s="7">
        <f t="shared" si="2"/>
        <v>1764</v>
      </c>
    </row>
    <row r="68" spans="1:12" x14ac:dyDescent="0.25">
      <c r="A68" s="3">
        <v>57</v>
      </c>
      <c r="B68" s="4" t="s">
        <v>68</v>
      </c>
      <c r="C68" s="10">
        <v>352</v>
      </c>
      <c r="D68" s="10">
        <v>345</v>
      </c>
      <c r="E68" s="10">
        <v>59</v>
      </c>
      <c r="F68" s="10">
        <v>59</v>
      </c>
      <c r="G68" s="11">
        <v>0</v>
      </c>
      <c r="H68" s="11">
        <v>0</v>
      </c>
      <c r="I68" s="10">
        <v>117</v>
      </c>
      <c r="J68" s="10">
        <v>116</v>
      </c>
      <c r="K68" s="7">
        <f t="shared" si="2"/>
        <v>528</v>
      </c>
      <c r="L68" s="7">
        <f t="shared" si="2"/>
        <v>520</v>
      </c>
    </row>
    <row r="69" spans="1:12" x14ac:dyDescent="0.25">
      <c r="A69" s="3">
        <v>58</v>
      </c>
      <c r="B69" s="4" t="s">
        <v>69</v>
      </c>
      <c r="C69" s="10">
        <v>1284</v>
      </c>
      <c r="D69" s="10">
        <v>1284</v>
      </c>
      <c r="E69" s="10">
        <v>573</v>
      </c>
      <c r="F69" s="10">
        <v>573</v>
      </c>
      <c r="G69" s="11">
        <v>22</v>
      </c>
      <c r="H69" s="11">
        <v>21</v>
      </c>
      <c r="I69" s="10">
        <v>55</v>
      </c>
      <c r="J69" s="10">
        <v>55</v>
      </c>
      <c r="K69" s="7">
        <f t="shared" si="2"/>
        <v>1934</v>
      </c>
      <c r="L69" s="7">
        <f t="shared" si="2"/>
        <v>1933</v>
      </c>
    </row>
    <row r="70" spans="1:12" x14ac:dyDescent="0.25">
      <c r="A70" s="12">
        <v>59</v>
      </c>
      <c r="B70" s="4" t="s">
        <v>70</v>
      </c>
      <c r="C70" s="11">
        <v>248</v>
      </c>
      <c r="D70" s="11">
        <v>248</v>
      </c>
      <c r="E70" s="11">
        <v>104</v>
      </c>
      <c r="F70" s="11">
        <v>104</v>
      </c>
      <c r="G70" s="11">
        <v>15</v>
      </c>
      <c r="H70" s="11">
        <v>15</v>
      </c>
      <c r="I70" s="10">
        <v>8</v>
      </c>
      <c r="J70" s="10">
        <v>8</v>
      </c>
      <c r="K70" s="7">
        <f t="shared" si="2"/>
        <v>375</v>
      </c>
      <c r="L70" s="7">
        <f t="shared" si="2"/>
        <v>375</v>
      </c>
    </row>
    <row r="71" spans="1:12" x14ac:dyDescent="0.25">
      <c r="A71" s="12">
        <v>60</v>
      </c>
      <c r="B71" s="4" t="s">
        <v>71</v>
      </c>
      <c r="C71" s="11">
        <v>0</v>
      </c>
      <c r="D71" s="11">
        <v>0</v>
      </c>
      <c r="E71" s="11">
        <v>0</v>
      </c>
      <c r="F71" s="11">
        <v>0</v>
      </c>
      <c r="G71" s="11">
        <v>463</v>
      </c>
      <c r="H71" s="11">
        <v>442</v>
      </c>
      <c r="I71" s="10">
        <v>0</v>
      </c>
      <c r="J71" s="10">
        <v>0</v>
      </c>
      <c r="K71" s="7">
        <f t="shared" si="2"/>
        <v>463</v>
      </c>
      <c r="L71" s="7">
        <f t="shared" si="2"/>
        <v>442</v>
      </c>
    </row>
    <row r="72" spans="1:12" x14ac:dyDescent="0.25">
      <c r="A72" s="12">
        <v>61</v>
      </c>
      <c r="B72" s="4" t="s">
        <v>72</v>
      </c>
      <c r="C72" s="11">
        <v>279</v>
      </c>
      <c r="D72" s="11">
        <v>277</v>
      </c>
      <c r="E72" s="11">
        <v>560</v>
      </c>
      <c r="F72" s="11">
        <v>555</v>
      </c>
      <c r="G72" s="11">
        <v>1433</v>
      </c>
      <c r="H72" s="11">
        <v>1383</v>
      </c>
      <c r="I72" s="10">
        <v>4</v>
      </c>
      <c r="J72" s="10">
        <v>4</v>
      </c>
      <c r="K72" s="7">
        <f t="shared" si="2"/>
        <v>2276</v>
      </c>
      <c r="L72" s="7">
        <f t="shared" si="2"/>
        <v>2219</v>
      </c>
    </row>
    <row r="73" spans="1:12" x14ac:dyDescent="0.25">
      <c r="A73" s="12">
        <v>62</v>
      </c>
      <c r="B73" s="4" t="s">
        <v>73</v>
      </c>
      <c r="C73" s="11">
        <v>311</v>
      </c>
      <c r="D73" s="11">
        <v>311</v>
      </c>
      <c r="E73" s="11">
        <v>131</v>
      </c>
      <c r="F73" s="11">
        <v>131</v>
      </c>
      <c r="G73" s="11">
        <v>2</v>
      </c>
      <c r="H73" s="11">
        <v>2</v>
      </c>
      <c r="I73" s="10">
        <v>5</v>
      </c>
      <c r="J73" s="10">
        <v>5</v>
      </c>
      <c r="K73" s="7">
        <f t="shared" si="2"/>
        <v>449</v>
      </c>
      <c r="L73" s="7">
        <f t="shared" si="2"/>
        <v>449</v>
      </c>
    </row>
    <row r="74" spans="1:12" ht="15.75" customHeight="1" x14ac:dyDescent="0.25">
      <c r="B74" s="8" t="s">
        <v>10</v>
      </c>
      <c r="C74" s="8">
        <f>SUM(C58:C73)</f>
        <v>13345</v>
      </c>
      <c r="D74" s="8">
        <f t="shared" ref="D74:L74" si="5">SUM(D58:D73)</f>
        <v>11590</v>
      </c>
      <c r="E74" s="8">
        <f t="shared" si="5"/>
        <v>3493</v>
      </c>
      <c r="F74" s="8">
        <f t="shared" si="5"/>
        <v>3390</v>
      </c>
      <c r="G74" s="8">
        <f t="shared" si="5"/>
        <v>2450</v>
      </c>
      <c r="H74" s="8">
        <f t="shared" si="5"/>
        <v>2300</v>
      </c>
      <c r="I74" s="8">
        <f t="shared" si="5"/>
        <v>627</v>
      </c>
      <c r="J74" s="8">
        <f t="shared" si="5"/>
        <v>592</v>
      </c>
      <c r="K74" s="8">
        <f t="shared" si="5"/>
        <v>19915</v>
      </c>
      <c r="L74" s="8">
        <f t="shared" si="5"/>
        <v>17872</v>
      </c>
    </row>
    <row r="75" spans="1:12" ht="15.75" x14ac:dyDescent="0.25">
      <c r="A75" s="52" t="s">
        <v>74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12" x14ac:dyDescent="0.25">
      <c r="A76" s="3">
        <v>63</v>
      </c>
      <c r="B76" s="4" t="s">
        <v>75</v>
      </c>
      <c r="C76" s="10">
        <v>509</v>
      </c>
      <c r="D76" s="10">
        <v>508</v>
      </c>
      <c r="E76" s="10">
        <v>216</v>
      </c>
      <c r="F76" s="10">
        <v>216</v>
      </c>
      <c r="G76" s="10">
        <v>42</v>
      </c>
      <c r="H76" s="10">
        <v>42</v>
      </c>
      <c r="I76" s="10">
        <v>0</v>
      </c>
      <c r="J76" s="10">
        <v>0</v>
      </c>
      <c r="K76" s="7">
        <f t="shared" ref="K76:L81" si="6">C76+E76+G76+I76</f>
        <v>767</v>
      </c>
      <c r="L76" s="7">
        <f t="shared" si="6"/>
        <v>766</v>
      </c>
    </row>
    <row r="77" spans="1:12" x14ac:dyDescent="0.25">
      <c r="A77" s="3">
        <v>64</v>
      </c>
      <c r="B77" s="4" t="s">
        <v>76</v>
      </c>
      <c r="C77" s="10">
        <v>301</v>
      </c>
      <c r="D77" s="10">
        <v>299</v>
      </c>
      <c r="E77" s="10">
        <v>154</v>
      </c>
      <c r="F77" s="10">
        <v>154</v>
      </c>
      <c r="G77" s="10">
        <v>24</v>
      </c>
      <c r="H77" s="10">
        <v>20</v>
      </c>
      <c r="I77" s="10">
        <v>2</v>
      </c>
      <c r="J77" s="10">
        <v>2</v>
      </c>
      <c r="K77" s="7">
        <f t="shared" si="6"/>
        <v>481</v>
      </c>
      <c r="L77" s="7">
        <f t="shared" si="6"/>
        <v>475</v>
      </c>
    </row>
    <row r="78" spans="1:12" x14ac:dyDescent="0.25">
      <c r="A78" s="3">
        <v>65</v>
      </c>
      <c r="B78" s="4" t="s">
        <v>77</v>
      </c>
      <c r="C78" s="10">
        <v>443</v>
      </c>
      <c r="D78" s="10">
        <v>405</v>
      </c>
      <c r="E78" s="10">
        <v>176</v>
      </c>
      <c r="F78" s="10">
        <v>160</v>
      </c>
      <c r="G78" s="10">
        <v>35</v>
      </c>
      <c r="H78" s="10">
        <v>32</v>
      </c>
      <c r="I78" s="10">
        <v>2</v>
      </c>
      <c r="J78" s="10">
        <v>2</v>
      </c>
      <c r="K78" s="7">
        <f t="shared" si="6"/>
        <v>656</v>
      </c>
      <c r="L78" s="7">
        <f t="shared" si="6"/>
        <v>599</v>
      </c>
    </row>
    <row r="79" spans="1:12" x14ac:dyDescent="0.25">
      <c r="A79" s="3">
        <v>66</v>
      </c>
      <c r="B79" s="4" t="s">
        <v>78</v>
      </c>
      <c r="C79" s="10">
        <v>1957</v>
      </c>
      <c r="D79" s="10">
        <v>1953</v>
      </c>
      <c r="E79" s="10">
        <v>596</v>
      </c>
      <c r="F79" s="10">
        <v>595</v>
      </c>
      <c r="G79" s="10">
        <v>236</v>
      </c>
      <c r="H79" s="10">
        <v>187</v>
      </c>
      <c r="I79" s="10">
        <v>48</v>
      </c>
      <c r="J79" s="10">
        <v>48</v>
      </c>
      <c r="K79" s="7">
        <f t="shared" si="6"/>
        <v>2837</v>
      </c>
      <c r="L79" s="7">
        <f t="shared" si="6"/>
        <v>2783</v>
      </c>
    </row>
    <row r="80" spans="1:12" x14ac:dyDescent="0.25">
      <c r="A80" s="3">
        <v>67</v>
      </c>
      <c r="B80" s="4" t="s">
        <v>79</v>
      </c>
      <c r="C80" s="10">
        <v>1075</v>
      </c>
      <c r="D80" s="10">
        <v>1011</v>
      </c>
      <c r="E80" s="10">
        <v>215</v>
      </c>
      <c r="F80" s="10">
        <v>214</v>
      </c>
      <c r="G80" s="10">
        <v>53</v>
      </c>
      <c r="H80" s="10">
        <v>53</v>
      </c>
      <c r="I80" s="10">
        <v>22</v>
      </c>
      <c r="J80" s="10">
        <v>22</v>
      </c>
      <c r="K80" s="7">
        <f t="shared" si="6"/>
        <v>1365</v>
      </c>
      <c r="L80" s="7">
        <f t="shared" si="6"/>
        <v>1300</v>
      </c>
    </row>
    <row r="81" spans="1:12" x14ac:dyDescent="0.25">
      <c r="A81" s="3">
        <v>68</v>
      </c>
      <c r="B81" s="4" t="s">
        <v>80</v>
      </c>
      <c r="C81" s="10">
        <v>152</v>
      </c>
      <c r="D81" s="10">
        <v>152</v>
      </c>
      <c r="E81" s="10">
        <v>53</v>
      </c>
      <c r="F81" s="10">
        <v>53</v>
      </c>
      <c r="G81" s="10">
        <v>9</v>
      </c>
      <c r="H81" s="10">
        <v>9</v>
      </c>
      <c r="I81" s="10">
        <v>1</v>
      </c>
      <c r="J81" s="10">
        <v>1</v>
      </c>
      <c r="K81" s="7">
        <f t="shared" si="6"/>
        <v>215</v>
      </c>
      <c r="L81" s="7">
        <f t="shared" si="6"/>
        <v>215</v>
      </c>
    </row>
    <row r="82" spans="1:12" ht="15.75" customHeight="1" x14ac:dyDescent="0.25">
      <c r="A82" s="25"/>
      <c r="B82" s="8" t="s">
        <v>10</v>
      </c>
      <c r="C82" s="9">
        <f>SUM(C76:C81)</f>
        <v>4437</v>
      </c>
      <c r="D82" s="9">
        <f t="shared" ref="D82:L82" si="7">SUM(D76:D81)</f>
        <v>4328</v>
      </c>
      <c r="E82" s="9">
        <f t="shared" si="7"/>
        <v>1410</v>
      </c>
      <c r="F82" s="9">
        <f t="shared" si="7"/>
        <v>1392</v>
      </c>
      <c r="G82" s="9">
        <f t="shared" si="7"/>
        <v>399</v>
      </c>
      <c r="H82" s="9">
        <f t="shared" si="7"/>
        <v>343</v>
      </c>
      <c r="I82" s="9">
        <f t="shared" si="7"/>
        <v>75</v>
      </c>
      <c r="J82" s="9">
        <f t="shared" si="7"/>
        <v>75</v>
      </c>
      <c r="K82" s="9">
        <f t="shared" si="7"/>
        <v>6321</v>
      </c>
      <c r="L82" s="9">
        <f t="shared" si="7"/>
        <v>6138</v>
      </c>
    </row>
    <row r="83" spans="1:12" ht="15.75" x14ac:dyDescent="0.25">
      <c r="A83" s="52" t="s">
        <v>81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</row>
    <row r="84" spans="1:12" x14ac:dyDescent="0.25">
      <c r="A84" s="3">
        <v>69</v>
      </c>
      <c r="B84" s="4" t="s">
        <v>82</v>
      </c>
      <c r="C84" s="17">
        <v>1297</v>
      </c>
      <c r="D84" s="17">
        <v>1125</v>
      </c>
      <c r="E84" s="17">
        <v>385</v>
      </c>
      <c r="F84" s="17">
        <v>372</v>
      </c>
      <c r="G84" s="17">
        <v>77</v>
      </c>
      <c r="H84" s="17">
        <v>68</v>
      </c>
      <c r="I84" s="18">
        <v>21</v>
      </c>
      <c r="J84" s="18">
        <v>19</v>
      </c>
      <c r="K84" s="7">
        <f>C84+E84+G84+I84</f>
        <v>1780</v>
      </c>
      <c r="L84" s="7">
        <f>D84+F84+H84+J84</f>
        <v>1584</v>
      </c>
    </row>
    <row r="85" spans="1:12" x14ac:dyDescent="0.25">
      <c r="A85" s="3">
        <v>70</v>
      </c>
      <c r="B85" s="4" t="s">
        <v>93</v>
      </c>
      <c r="C85" s="17">
        <v>3</v>
      </c>
      <c r="D85" s="17">
        <v>3</v>
      </c>
      <c r="E85" s="17">
        <v>2</v>
      </c>
      <c r="F85" s="17">
        <v>2</v>
      </c>
      <c r="G85" s="17">
        <v>0</v>
      </c>
      <c r="H85" s="17">
        <v>0</v>
      </c>
      <c r="I85" s="18">
        <v>0</v>
      </c>
      <c r="J85" s="18">
        <v>0</v>
      </c>
      <c r="K85" s="7">
        <f>C85+E85+G85+I85</f>
        <v>5</v>
      </c>
      <c r="L85" s="7">
        <f>D85+F85+H85+J85</f>
        <v>5</v>
      </c>
    </row>
    <row r="86" spans="1:12" x14ac:dyDescent="0.25">
      <c r="A86" s="3">
        <v>71</v>
      </c>
      <c r="B86" s="4" t="s">
        <v>83</v>
      </c>
      <c r="C86" s="19">
        <v>284</v>
      </c>
      <c r="D86" s="19">
        <v>281</v>
      </c>
      <c r="E86" s="19">
        <v>41</v>
      </c>
      <c r="F86" s="19">
        <v>41</v>
      </c>
      <c r="G86" s="19">
        <v>11</v>
      </c>
      <c r="H86" s="19">
        <v>11</v>
      </c>
      <c r="I86" s="18">
        <v>0</v>
      </c>
      <c r="J86" s="18">
        <v>0</v>
      </c>
      <c r="K86" s="7">
        <f t="shared" ref="K86:L87" si="8">C86+E86+G86+I86</f>
        <v>336</v>
      </c>
      <c r="L86" s="7">
        <f t="shared" si="8"/>
        <v>333</v>
      </c>
    </row>
    <row r="87" spans="1:12" x14ac:dyDescent="0.25">
      <c r="A87" s="3">
        <v>72</v>
      </c>
      <c r="B87" s="15" t="s">
        <v>94</v>
      </c>
      <c r="C87" s="19">
        <v>36</v>
      </c>
      <c r="D87" s="19">
        <v>35</v>
      </c>
      <c r="E87" s="19">
        <v>1</v>
      </c>
      <c r="F87" s="19">
        <v>1</v>
      </c>
      <c r="G87" s="19">
        <v>0</v>
      </c>
      <c r="H87" s="19">
        <v>0</v>
      </c>
      <c r="I87" s="18">
        <v>0</v>
      </c>
      <c r="J87" s="18">
        <v>0</v>
      </c>
      <c r="K87" s="7">
        <f t="shared" si="8"/>
        <v>37</v>
      </c>
      <c r="L87" s="7">
        <f t="shared" si="8"/>
        <v>36</v>
      </c>
    </row>
    <row r="88" spans="1:12" x14ac:dyDescent="0.25">
      <c r="B88" s="8" t="s">
        <v>10</v>
      </c>
      <c r="C88" s="8">
        <f t="shared" ref="C88:L88" si="9">SUM(C84:C87)</f>
        <v>1620</v>
      </c>
      <c r="D88" s="8">
        <f t="shared" si="9"/>
        <v>1444</v>
      </c>
      <c r="E88" s="8">
        <f t="shared" si="9"/>
        <v>429</v>
      </c>
      <c r="F88" s="8">
        <f t="shared" si="9"/>
        <v>416</v>
      </c>
      <c r="G88" s="8">
        <f t="shared" si="9"/>
        <v>88</v>
      </c>
      <c r="H88" s="8">
        <f t="shared" si="9"/>
        <v>79</v>
      </c>
      <c r="I88" s="8">
        <f t="shared" si="9"/>
        <v>21</v>
      </c>
      <c r="J88" s="8">
        <f t="shared" si="9"/>
        <v>19</v>
      </c>
      <c r="K88" s="8">
        <f t="shared" si="9"/>
        <v>2158</v>
      </c>
      <c r="L88" s="8">
        <f t="shared" si="9"/>
        <v>1958</v>
      </c>
    </row>
    <row r="89" spans="1:12" ht="15.75" x14ac:dyDescent="0.25">
      <c r="A89" s="59" t="s">
        <v>10</v>
      </c>
      <c r="B89" s="59"/>
      <c r="C89" s="24">
        <f t="shared" ref="C89:L89" si="10">SUM(C11+C56+C74+C82+C88)</f>
        <v>53115</v>
      </c>
      <c r="D89" s="24">
        <f t="shared" si="10"/>
        <v>46580</v>
      </c>
      <c r="E89" s="24">
        <f t="shared" si="10"/>
        <v>12458</v>
      </c>
      <c r="F89" s="24">
        <f t="shared" si="10"/>
        <v>11728</v>
      </c>
      <c r="G89" s="24">
        <f t="shared" si="10"/>
        <v>4487</v>
      </c>
      <c r="H89" s="24">
        <f t="shared" si="10"/>
        <v>4049</v>
      </c>
      <c r="I89" s="24">
        <f t="shared" si="10"/>
        <v>1840</v>
      </c>
      <c r="J89" s="24">
        <f t="shared" si="10"/>
        <v>1694</v>
      </c>
      <c r="K89" s="24">
        <f t="shared" si="10"/>
        <v>71900</v>
      </c>
      <c r="L89" s="24">
        <f t="shared" si="10"/>
        <v>64051</v>
      </c>
    </row>
    <row r="91" spans="1:12" ht="16.5" x14ac:dyDescent="0.25">
      <c r="A91" s="54" t="s">
        <v>0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</row>
    <row r="92" spans="1:12" ht="15" customHeight="1" x14ac:dyDescent="0.25">
      <c r="A92" s="55" t="s">
        <v>1</v>
      </c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</row>
    <row r="93" spans="1:12" ht="15.75" x14ac:dyDescent="0.25">
      <c r="A93" s="55" t="s">
        <v>88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2" x14ac:dyDescent="0.25">
      <c r="A95" s="53" t="s">
        <v>2</v>
      </c>
      <c r="B95" s="53" t="s">
        <v>3</v>
      </c>
      <c r="C95" s="53" t="s">
        <v>4</v>
      </c>
      <c r="D95" s="53"/>
      <c r="E95" s="53" t="s">
        <v>5</v>
      </c>
      <c r="F95" s="53"/>
      <c r="G95" s="53" t="s">
        <v>6</v>
      </c>
      <c r="H95" s="53"/>
      <c r="I95" s="53" t="s">
        <v>7</v>
      </c>
      <c r="J95" s="53"/>
      <c r="K95" s="56" t="s">
        <v>8</v>
      </c>
      <c r="L95" s="53" t="s">
        <v>9</v>
      </c>
    </row>
    <row r="96" spans="1:12" x14ac:dyDescent="0.25">
      <c r="A96" s="53"/>
      <c r="B96" s="53"/>
      <c r="C96" s="23" t="s">
        <v>10</v>
      </c>
      <c r="D96" s="23" t="s">
        <v>11</v>
      </c>
      <c r="E96" s="23" t="s">
        <v>10</v>
      </c>
      <c r="F96" s="23" t="s">
        <v>11</v>
      </c>
      <c r="G96" s="23" t="s">
        <v>10</v>
      </c>
      <c r="H96" s="23" t="s">
        <v>11</v>
      </c>
      <c r="I96" s="23" t="s">
        <v>10</v>
      </c>
      <c r="J96" s="23" t="s">
        <v>11</v>
      </c>
      <c r="K96" s="56"/>
      <c r="L96" s="53"/>
    </row>
    <row r="97" spans="1:12" ht="15.75" x14ac:dyDescent="0.25">
      <c r="A97" s="52" t="s">
        <v>12</v>
      </c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</row>
    <row r="98" spans="1:12" x14ac:dyDescent="0.25">
      <c r="A98" s="3">
        <v>1</v>
      </c>
      <c r="B98" s="4" t="s">
        <v>13</v>
      </c>
      <c r="C98" s="5">
        <v>3383</v>
      </c>
      <c r="D98" s="5">
        <v>2439</v>
      </c>
      <c r="E98" s="5">
        <v>755</v>
      </c>
      <c r="F98" s="5">
        <v>680</v>
      </c>
      <c r="G98" s="5">
        <v>100</v>
      </c>
      <c r="H98" s="5">
        <v>98</v>
      </c>
      <c r="I98" s="5">
        <v>234</v>
      </c>
      <c r="J98" s="5">
        <v>222</v>
      </c>
      <c r="K98" s="7">
        <f>C98+E98+G98+I98</f>
        <v>4472</v>
      </c>
      <c r="L98" s="7">
        <f>D98+F98+H98+J98</f>
        <v>3439</v>
      </c>
    </row>
    <row r="99" spans="1:12" x14ac:dyDescent="0.25">
      <c r="A99" s="3">
        <v>2</v>
      </c>
      <c r="B99" s="4" t="s">
        <v>14</v>
      </c>
      <c r="C99" s="5">
        <v>208</v>
      </c>
      <c r="D99" s="5">
        <v>208</v>
      </c>
      <c r="E99" s="5">
        <v>16</v>
      </c>
      <c r="F99" s="5">
        <v>16</v>
      </c>
      <c r="G99" s="5">
        <v>0</v>
      </c>
      <c r="H99" s="5">
        <v>0</v>
      </c>
      <c r="I99" s="5">
        <v>0</v>
      </c>
      <c r="J99" s="5">
        <v>0</v>
      </c>
      <c r="K99" s="7">
        <f t="shared" ref="K99:L100" si="11">C99+E99+G99+I99</f>
        <v>224</v>
      </c>
      <c r="L99" s="7">
        <f t="shared" si="11"/>
        <v>224</v>
      </c>
    </row>
    <row r="100" spans="1:12" x14ac:dyDescent="0.25">
      <c r="A100" s="27">
        <v>3</v>
      </c>
      <c r="B100" s="4" t="s">
        <v>95</v>
      </c>
      <c r="C100" s="5">
        <v>23</v>
      </c>
      <c r="D100" s="5">
        <v>23</v>
      </c>
      <c r="E100" s="5">
        <v>1</v>
      </c>
      <c r="F100" s="5">
        <v>1</v>
      </c>
      <c r="G100" s="5">
        <v>0</v>
      </c>
      <c r="H100" s="5">
        <v>0</v>
      </c>
      <c r="I100" s="5">
        <v>13</v>
      </c>
      <c r="J100" s="5">
        <v>13</v>
      </c>
      <c r="K100" s="7">
        <f t="shared" si="11"/>
        <v>37</v>
      </c>
      <c r="L100" s="7">
        <f t="shared" si="11"/>
        <v>37</v>
      </c>
    </row>
    <row r="101" spans="1:12" x14ac:dyDescent="0.25">
      <c r="B101" s="8" t="s">
        <v>10</v>
      </c>
      <c r="C101" s="9">
        <f t="shared" ref="C101:L101" si="12">C98+C99</f>
        <v>3591</v>
      </c>
      <c r="D101" s="9">
        <f t="shared" si="12"/>
        <v>2647</v>
      </c>
      <c r="E101" s="9">
        <f t="shared" si="12"/>
        <v>771</v>
      </c>
      <c r="F101" s="9">
        <f t="shared" si="12"/>
        <v>696</v>
      </c>
      <c r="G101" s="9">
        <f t="shared" si="12"/>
        <v>100</v>
      </c>
      <c r="H101" s="9">
        <f t="shared" si="12"/>
        <v>98</v>
      </c>
      <c r="I101" s="9">
        <f t="shared" si="12"/>
        <v>234</v>
      </c>
      <c r="J101" s="9">
        <f t="shared" si="12"/>
        <v>222</v>
      </c>
      <c r="K101" s="9">
        <f t="shared" si="12"/>
        <v>4696</v>
      </c>
      <c r="L101" s="9">
        <f t="shared" si="12"/>
        <v>3663</v>
      </c>
    </row>
    <row r="102" spans="1:12" ht="15.75" x14ac:dyDescent="0.25">
      <c r="A102" s="52" t="s">
        <v>15</v>
      </c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</row>
    <row r="103" spans="1:12" x14ac:dyDescent="0.25">
      <c r="A103" s="3">
        <v>4</v>
      </c>
      <c r="B103" s="4" t="s">
        <v>16</v>
      </c>
      <c r="C103" s="10">
        <v>3709</v>
      </c>
      <c r="D103" s="10">
        <v>3284</v>
      </c>
      <c r="E103" s="10">
        <v>535</v>
      </c>
      <c r="F103" s="10">
        <v>468</v>
      </c>
      <c r="G103" s="10">
        <v>1</v>
      </c>
      <c r="H103" s="10">
        <v>0</v>
      </c>
      <c r="I103" s="10">
        <v>134</v>
      </c>
      <c r="J103" s="10">
        <v>125</v>
      </c>
      <c r="K103" s="7">
        <f>C103+E103+G103+I103</f>
        <v>4379</v>
      </c>
      <c r="L103" s="7">
        <f>D103+F103+H103+J103</f>
        <v>3877</v>
      </c>
    </row>
    <row r="104" spans="1:12" x14ac:dyDescent="0.25">
      <c r="A104" s="3">
        <v>5</v>
      </c>
      <c r="B104" s="4" t="s">
        <v>17</v>
      </c>
      <c r="C104" s="11">
        <v>2341</v>
      </c>
      <c r="D104" s="11">
        <v>1786</v>
      </c>
      <c r="E104" s="11">
        <v>563</v>
      </c>
      <c r="F104" s="11">
        <v>487</v>
      </c>
      <c r="G104" s="11">
        <v>0</v>
      </c>
      <c r="H104" s="11">
        <v>0</v>
      </c>
      <c r="I104" s="10">
        <v>2</v>
      </c>
      <c r="J104" s="10">
        <v>1</v>
      </c>
      <c r="K104" s="7">
        <f t="shared" ref="K104:L127" si="13">C104+E104+G104+I104</f>
        <v>2906</v>
      </c>
      <c r="L104" s="7">
        <f t="shared" si="13"/>
        <v>2274</v>
      </c>
    </row>
    <row r="105" spans="1:12" x14ac:dyDescent="0.25">
      <c r="A105" s="3">
        <v>6</v>
      </c>
      <c r="B105" s="4" t="s">
        <v>18</v>
      </c>
      <c r="C105" s="11">
        <v>240</v>
      </c>
      <c r="D105" s="11">
        <v>240</v>
      </c>
      <c r="E105" s="11">
        <v>215</v>
      </c>
      <c r="F105" s="11">
        <v>215</v>
      </c>
      <c r="G105" s="11">
        <v>0</v>
      </c>
      <c r="H105" s="11">
        <v>0</v>
      </c>
      <c r="I105" s="10">
        <v>0</v>
      </c>
      <c r="J105" s="10">
        <v>0</v>
      </c>
      <c r="K105" s="7">
        <f t="shared" si="13"/>
        <v>455</v>
      </c>
      <c r="L105" s="7">
        <f t="shared" si="13"/>
        <v>455</v>
      </c>
    </row>
    <row r="106" spans="1:12" x14ac:dyDescent="0.25">
      <c r="A106" s="3">
        <v>7</v>
      </c>
      <c r="B106" s="4" t="s">
        <v>19</v>
      </c>
      <c r="C106" s="11">
        <v>855</v>
      </c>
      <c r="D106" s="10">
        <v>677</v>
      </c>
      <c r="E106" s="11">
        <v>62</v>
      </c>
      <c r="F106" s="11">
        <v>60</v>
      </c>
      <c r="G106" s="11">
        <v>2</v>
      </c>
      <c r="H106" s="11">
        <v>2</v>
      </c>
      <c r="I106" s="10">
        <v>108</v>
      </c>
      <c r="J106" s="10">
        <v>89</v>
      </c>
      <c r="K106" s="7">
        <f t="shared" si="13"/>
        <v>1027</v>
      </c>
      <c r="L106" s="7">
        <f t="shared" si="13"/>
        <v>828</v>
      </c>
    </row>
    <row r="107" spans="1:12" x14ac:dyDescent="0.25">
      <c r="A107" s="3">
        <v>8</v>
      </c>
      <c r="B107" s="4" t="s">
        <v>20</v>
      </c>
      <c r="C107" s="11">
        <v>2280</v>
      </c>
      <c r="D107" s="11">
        <v>2256</v>
      </c>
      <c r="E107" s="11">
        <v>307</v>
      </c>
      <c r="F107" s="11">
        <v>301</v>
      </c>
      <c r="G107" s="11">
        <v>48</v>
      </c>
      <c r="H107" s="11">
        <v>48</v>
      </c>
      <c r="I107" s="10">
        <v>149</v>
      </c>
      <c r="J107" s="10">
        <v>148</v>
      </c>
      <c r="K107" s="7">
        <f t="shared" si="13"/>
        <v>2784</v>
      </c>
      <c r="L107" s="7">
        <f t="shared" si="13"/>
        <v>2753</v>
      </c>
    </row>
    <row r="108" spans="1:12" x14ac:dyDescent="0.25">
      <c r="A108" s="3">
        <v>9</v>
      </c>
      <c r="B108" s="4" t="s">
        <v>21</v>
      </c>
      <c r="C108" s="11">
        <v>2812</v>
      </c>
      <c r="D108" s="11">
        <v>2539</v>
      </c>
      <c r="E108" s="11">
        <v>812</v>
      </c>
      <c r="F108" s="11">
        <v>762</v>
      </c>
      <c r="G108" s="11">
        <v>4</v>
      </c>
      <c r="H108" s="11">
        <v>4</v>
      </c>
      <c r="I108" s="10">
        <v>7</v>
      </c>
      <c r="J108" s="10">
        <v>6</v>
      </c>
      <c r="K108" s="7">
        <f t="shared" si="13"/>
        <v>3635</v>
      </c>
      <c r="L108" s="7">
        <f t="shared" si="13"/>
        <v>3311</v>
      </c>
    </row>
    <row r="109" spans="1:12" x14ac:dyDescent="0.25">
      <c r="A109" s="3">
        <v>10</v>
      </c>
      <c r="B109" s="4" t="s">
        <v>22</v>
      </c>
      <c r="C109" s="11">
        <v>748</v>
      </c>
      <c r="D109" s="11">
        <v>722</v>
      </c>
      <c r="E109" s="11">
        <v>68</v>
      </c>
      <c r="F109" s="11">
        <v>65</v>
      </c>
      <c r="G109" s="11">
        <v>11</v>
      </c>
      <c r="H109" s="11">
        <v>10</v>
      </c>
      <c r="I109" s="10">
        <v>0</v>
      </c>
      <c r="J109" s="10">
        <v>0</v>
      </c>
      <c r="K109" s="7">
        <f t="shared" si="13"/>
        <v>827</v>
      </c>
      <c r="L109" s="7">
        <f t="shared" si="13"/>
        <v>797</v>
      </c>
    </row>
    <row r="110" spans="1:12" x14ac:dyDescent="0.25">
      <c r="A110" s="3">
        <v>11</v>
      </c>
      <c r="B110" s="4" t="s">
        <v>23</v>
      </c>
      <c r="C110" s="11">
        <v>332</v>
      </c>
      <c r="D110" s="11">
        <v>325</v>
      </c>
      <c r="E110" s="11">
        <v>195</v>
      </c>
      <c r="F110" s="11">
        <v>190</v>
      </c>
      <c r="G110" s="11">
        <v>0</v>
      </c>
      <c r="H110" s="11">
        <v>0</v>
      </c>
      <c r="I110" s="10">
        <v>12</v>
      </c>
      <c r="J110" s="10">
        <v>9</v>
      </c>
      <c r="K110" s="7">
        <f t="shared" si="13"/>
        <v>539</v>
      </c>
      <c r="L110" s="7">
        <f t="shared" si="13"/>
        <v>524</v>
      </c>
    </row>
    <row r="111" spans="1:12" x14ac:dyDescent="0.25">
      <c r="A111" s="3">
        <v>12</v>
      </c>
      <c r="B111" s="4" t="s">
        <v>92</v>
      </c>
      <c r="C111" s="11">
        <v>0</v>
      </c>
      <c r="D111" s="11">
        <v>0</v>
      </c>
      <c r="E111" s="11">
        <v>0</v>
      </c>
      <c r="F111" s="11">
        <v>0</v>
      </c>
      <c r="G111" s="11">
        <v>180</v>
      </c>
      <c r="H111" s="11">
        <v>180</v>
      </c>
      <c r="I111" s="10">
        <v>0</v>
      </c>
      <c r="J111" s="10">
        <v>0</v>
      </c>
      <c r="K111" s="7">
        <f t="shared" si="13"/>
        <v>180</v>
      </c>
      <c r="L111" s="7">
        <f t="shared" si="13"/>
        <v>180</v>
      </c>
    </row>
    <row r="112" spans="1:12" x14ac:dyDescent="0.25">
      <c r="A112" s="12">
        <v>13</v>
      </c>
      <c r="B112" s="13" t="s">
        <v>24</v>
      </c>
      <c r="C112" s="11">
        <v>232</v>
      </c>
      <c r="D112" s="11">
        <v>222</v>
      </c>
      <c r="E112" s="11">
        <v>18</v>
      </c>
      <c r="F112" s="11">
        <v>21</v>
      </c>
      <c r="G112" s="11">
        <v>0</v>
      </c>
      <c r="H112" s="11">
        <v>0</v>
      </c>
      <c r="I112" s="11">
        <v>0</v>
      </c>
      <c r="J112" s="11">
        <v>0</v>
      </c>
      <c r="K112" s="7">
        <f t="shared" si="13"/>
        <v>250</v>
      </c>
      <c r="L112" s="7">
        <f t="shared" si="13"/>
        <v>243</v>
      </c>
    </row>
    <row r="113" spans="1:12" x14ac:dyDescent="0.25">
      <c r="A113" s="12">
        <v>14</v>
      </c>
      <c r="B113" s="13" t="s">
        <v>25</v>
      </c>
      <c r="C113" s="11">
        <v>169</v>
      </c>
      <c r="D113" s="11">
        <v>158</v>
      </c>
      <c r="E113" s="11">
        <v>59</v>
      </c>
      <c r="F113" s="11">
        <v>56</v>
      </c>
      <c r="G113" s="11">
        <v>15</v>
      </c>
      <c r="H113" s="11">
        <v>10</v>
      </c>
      <c r="I113" s="11">
        <v>3</v>
      </c>
      <c r="J113" s="11">
        <v>3</v>
      </c>
      <c r="K113" s="7">
        <f t="shared" si="13"/>
        <v>246</v>
      </c>
      <c r="L113" s="7">
        <f t="shared" si="13"/>
        <v>227</v>
      </c>
    </row>
    <row r="114" spans="1:12" x14ac:dyDescent="0.25">
      <c r="A114" s="12">
        <v>15</v>
      </c>
      <c r="B114" s="13" t="s">
        <v>26</v>
      </c>
      <c r="C114" s="11">
        <v>282</v>
      </c>
      <c r="D114" s="11">
        <v>282</v>
      </c>
      <c r="E114" s="11">
        <v>104</v>
      </c>
      <c r="F114" s="11">
        <v>104</v>
      </c>
      <c r="G114" s="11">
        <v>4</v>
      </c>
      <c r="H114" s="11">
        <v>4</v>
      </c>
      <c r="I114" s="11">
        <v>2</v>
      </c>
      <c r="J114" s="11">
        <v>2</v>
      </c>
      <c r="K114" s="7">
        <f t="shared" si="13"/>
        <v>392</v>
      </c>
      <c r="L114" s="7">
        <f t="shared" si="13"/>
        <v>392</v>
      </c>
    </row>
    <row r="115" spans="1:12" x14ac:dyDescent="0.25">
      <c r="A115" s="12">
        <v>16</v>
      </c>
      <c r="B115" s="13" t="s">
        <v>27</v>
      </c>
      <c r="C115" s="11">
        <v>1028</v>
      </c>
      <c r="D115" s="11">
        <v>1021</v>
      </c>
      <c r="E115" s="11">
        <v>95</v>
      </c>
      <c r="F115" s="11">
        <v>92</v>
      </c>
      <c r="G115" s="11">
        <v>6</v>
      </c>
      <c r="H115" s="11">
        <v>6</v>
      </c>
      <c r="I115" s="11">
        <v>23</v>
      </c>
      <c r="J115" s="11">
        <v>19</v>
      </c>
      <c r="K115" s="7">
        <f t="shared" si="13"/>
        <v>1152</v>
      </c>
      <c r="L115" s="7">
        <f t="shared" si="13"/>
        <v>1138</v>
      </c>
    </row>
    <row r="116" spans="1:12" x14ac:dyDescent="0.25">
      <c r="A116" s="12">
        <v>17</v>
      </c>
      <c r="B116" s="13" t="s">
        <v>28</v>
      </c>
      <c r="C116" s="11">
        <v>793</v>
      </c>
      <c r="D116" s="11">
        <v>793</v>
      </c>
      <c r="E116" s="11">
        <v>134</v>
      </c>
      <c r="F116" s="11">
        <v>134</v>
      </c>
      <c r="G116" s="11">
        <v>0</v>
      </c>
      <c r="H116" s="11">
        <v>0</v>
      </c>
      <c r="I116" s="11">
        <v>2</v>
      </c>
      <c r="J116" s="11">
        <v>2</v>
      </c>
      <c r="K116" s="7">
        <f t="shared" si="13"/>
        <v>929</v>
      </c>
      <c r="L116" s="7">
        <f t="shared" si="13"/>
        <v>929</v>
      </c>
    </row>
    <row r="117" spans="1:12" x14ac:dyDescent="0.25">
      <c r="A117" s="12">
        <v>18</v>
      </c>
      <c r="B117" s="13" t="s">
        <v>29</v>
      </c>
      <c r="C117" s="11">
        <v>1681</v>
      </c>
      <c r="D117" s="11">
        <v>1295</v>
      </c>
      <c r="E117" s="11">
        <v>349</v>
      </c>
      <c r="F117" s="11">
        <v>291</v>
      </c>
      <c r="G117" s="11">
        <v>54</v>
      </c>
      <c r="H117" s="11">
        <v>40</v>
      </c>
      <c r="I117" s="11">
        <v>110</v>
      </c>
      <c r="J117" s="11">
        <v>108</v>
      </c>
      <c r="K117" s="7">
        <f t="shared" si="13"/>
        <v>2194</v>
      </c>
      <c r="L117" s="7">
        <f t="shared" si="13"/>
        <v>1734</v>
      </c>
    </row>
    <row r="118" spans="1:12" x14ac:dyDescent="0.25">
      <c r="A118" s="12">
        <v>19</v>
      </c>
      <c r="B118" s="13" t="s">
        <v>30</v>
      </c>
      <c r="C118" s="11">
        <v>56</v>
      </c>
      <c r="D118" s="11">
        <v>54</v>
      </c>
      <c r="E118" s="11">
        <v>7</v>
      </c>
      <c r="F118" s="11">
        <v>7</v>
      </c>
      <c r="G118" s="11">
        <v>0</v>
      </c>
      <c r="H118" s="11">
        <v>0</v>
      </c>
      <c r="I118" s="11">
        <v>45</v>
      </c>
      <c r="J118" s="11">
        <v>40</v>
      </c>
      <c r="K118" s="7">
        <f t="shared" si="13"/>
        <v>108</v>
      </c>
      <c r="L118" s="7">
        <f t="shared" si="13"/>
        <v>101</v>
      </c>
    </row>
    <row r="119" spans="1:12" x14ac:dyDescent="0.25">
      <c r="A119" s="12">
        <v>20</v>
      </c>
      <c r="B119" s="13" t="s">
        <v>31</v>
      </c>
      <c r="C119" s="11">
        <v>2541</v>
      </c>
      <c r="D119" s="11">
        <v>1923</v>
      </c>
      <c r="E119" s="11">
        <v>443</v>
      </c>
      <c r="F119" s="11">
        <v>341</v>
      </c>
      <c r="G119" s="11">
        <v>0</v>
      </c>
      <c r="H119" s="11">
        <v>0</v>
      </c>
      <c r="I119" s="11">
        <v>114</v>
      </c>
      <c r="J119" s="11">
        <v>90</v>
      </c>
      <c r="K119" s="7">
        <f t="shared" si="13"/>
        <v>3098</v>
      </c>
      <c r="L119" s="7">
        <f t="shared" si="13"/>
        <v>2354</v>
      </c>
    </row>
    <row r="120" spans="1:12" x14ac:dyDescent="0.25">
      <c r="A120" s="12">
        <v>21</v>
      </c>
      <c r="B120" s="13" t="s">
        <v>32</v>
      </c>
      <c r="C120" s="11">
        <v>4988</v>
      </c>
      <c r="D120" s="11">
        <v>4417</v>
      </c>
      <c r="E120" s="11">
        <v>428</v>
      </c>
      <c r="F120" s="11">
        <v>386</v>
      </c>
      <c r="G120" s="11">
        <v>0</v>
      </c>
      <c r="H120" s="11">
        <v>0</v>
      </c>
      <c r="I120" s="11">
        <v>110</v>
      </c>
      <c r="J120" s="11">
        <v>89</v>
      </c>
      <c r="K120" s="7">
        <f t="shared" si="13"/>
        <v>5526</v>
      </c>
      <c r="L120" s="7">
        <f t="shared" si="13"/>
        <v>4892</v>
      </c>
    </row>
    <row r="121" spans="1:12" x14ac:dyDescent="0.25">
      <c r="A121" s="12">
        <v>22</v>
      </c>
      <c r="B121" s="13" t="s">
        <v>33</v>
      </c>
      <c r="C121" s="11">
        <v>799</v>
      </c>
      <c r="D121" s="11">
        <v>643</v>
      </c>
      <c r="E121" s="11">
        <v>357</v>
      </c>
      <c r="F121" s="11">
        <v>318</v>
      </c>
      <c r="G121" s="11">
        <v>0</v>
      </c>
      <c r="H121" s="11">
        <v>0</v>
      </c>
      <c r="I121" s="11">
        <v>8</v>
      </c>
      <c r="J121" s="11">
        <v>8</v>
      </c>
      <c r="K121" s="7">
        <f t="shared" si="13"/>
        <v>1164</v>
      </c>
      <c r="L121" s="7">
        <f t="shared" si="13"/>
        <v>969</v>
      </c>
    </row>
    <row r="122" spans="1:12" x14ac:dyDescent="0.25">
      <c r="A122" s="12">
        <v>23</v>
      </c>
      <c r="B122" s="13" t="s">
        <v>34</v>
      </c>
      <c r="C122" s="11">
        <v>0</v>
      </c>
      <c r="D122" s="11">
        <v>0</v>
      </c>
      <c r="E122" s="11">
        <v>0</v>
      </c>
      <c r="F122" s="11">
        <v>0</v>
      </c>
      <c r="G122" s="11">
        <v>439</v>
      </c>
      <c r="H122" s="11">
        <v>362</v>
      </c>
      <c r="I122" s="11">
        <v>0</v>
      </c>
      <c r="J122" s="11">
        <v>0</v>
      </c>
      <c r="K122" s="7">
        <f t="shared" si="13"/>
        <v>439</v>
      </c>
      <c r="L122" s="7">
        <f t="shared" si="13"/>
        <v>362</v>
      </c>
    </row>
    <row r="123" spans="1:12" x14ac:dyDescent="0.25">
      <c r="A123" s="12">
        <v>24</v>
      </c>
      <c r="B123" s="13" t="s">
        <v>35</v>
      </c>
      <c r="C123" s="11">
        <v>0</v>
      </c>
      <c r="D123" s="11">
        <v>0</v>
      </c>
      <c r="E123" s="11">
        <v>0</v>
      </c>
      <c r="F123" s="11">
        <v>0</v>
      </c>
      <c r="G123" s="11">
        <v>181</v>
      </c>
      <c r="H123" s="11">
        <v>181</v>
      </c>
      <c r="I123" s="11">
        <v>0</v>
      </c>
      <c r="J123" s="11">
        <v>0</v>
      </c>
      <c r="K123" s="7">
        <f t="shared" si="13"/>
        <v>181</v>
      </c>
      <c r="L123" s="7">
        <f t="shared" si="13"/>
        <v>181</v>
      </c>
    </row>
    <row r="124" spans="1:12" x14ac:dyDescent="0.25">
      <c r="A124" s="12">
        <v>25</v>
      </c>
      <c r="B124" s="13" t="s">
        <v>36</v>
      </c>
      <c r="C124" s="11">
        <v>458</v>
      </c>
      <c r="D124" s="11">
        <v>415</v>
      </c>
      <c r="E124" s="11">
        <v>208</v>
      </c>
      <c r="F124" s="11">
        <v>175</v>
      </c>
      <c r="G124" s="11">
        <v>2</v>
      </c>
      <c r="H124" s="11">
        <v>1</v>
      </c>
      <c r="I124" s="11">
        <v>1</v>
      </c>
      <c r="J124" s="11">
        <v>1</v>
      </c>
      <c r="K124" s="7">
        <f t="shared" si="13"/>
        <v>669</v>
      </c>
      <c r="L124" s="7">
        <f t="shared" si="13"/>
        <v>592</v>
      </c>
    </row>
    <row r="125" spans="1:12" x14ac:dyDescent="0.25">
      <c r="A125" s="12">
        <v>26</v>
      </c>
      <c r="B125" s="13" t="s">
        <v>37</v>
      </c>
      <c r="C125" s="11">
        <v>799</v>
      </c>
      <c r="D125" s="11">
        <v>751</v>
      </c>
      <c r="E125" s="11">
        <v>175</v>
      </c>
      <c r="F125" s="11">
        <v>166</v>
      </c>
      <c r="G125" s="11">
        <v>47</v>
      </c>
      <c r="H125" s="11">
        <v>47</v>
      </c>
      <c r="I125" s="11">
        <v>19</v>
      </c>
      <c r="J125" s="11">
        <v>16</v>
      </c>
      <c r="K125" s="7">
        <f t="shared" si="13"/>
        <v>1040</v>
      </c>
      <c r="L125" s="7">
        <f t="shared" si="13"/>
        <v>980</v>
      </c>
    </row>
    <row r="126" spans="1:12" x14ac:dyDescent="0.25">
      <c r="A126" s="12">
        <v>27</v>
      </c>
      <c r="B126" s="13" t="s">
        <v>38</v>
      </c>
      <c r="C126" s="11">
        <v>317</v>
      </c>
      <c r="D126" s="11">
        <v>288</v>
      </c>
      <c r="E126" s="11">
        <v>333</v>
      </c>
      <c r="F126" s="11">
        <v>306</v>
      </c>
      <c r="G126" s="11">
        <v>60</v>
      </c>
      <c r="H126" s="11">
        <v>55</v>
      </c>
      <c r="I126" s="11">
        <v>0</v>
      </c>
      <c r="J126" s="11">
        <v>0</v>
      </c>
      <c r="K126" s="7">
        <f t="shared" si="13"/>
        <v>710</v>
      </c>
      <c r="L126" s="7">
        <f t="shared" si="13"/>
        <v>649</v>
      </c>
    </row>
    <row r="127" spans="1:12" x14ac:dyDescent="0.25">
      <c r="A127" s="12">
        <v>28</v>
      </c>
      <c r="B127" s="13" t="s">
        <v>39</v>
      </c>
      <c r="C127" s="11">
        <v>643</v>
      </c>
      <c r="D127" s="11">
        <v>528</v>
      </c>
      <c r="E127" s="11">
        <v>466</v>
      </c>
      <c r="F127" s="11">
        <v>390</v>
      </c>
      <c r="G127" s="11">
        <v>401</v>
      </c>
      <c r="H127" s="11">
        <v>283</v>
      </c>
      <c r="I127" s="11">
        <v>4</v>
      </c>
      <c r="J127" s="11">
        <v>4</v>
      </c>
      <c r="K127" s="7">
        <f t="shared" si="13"/>
        <v>1514</v>
      </c>
      <c r="L127" s="7">
        <f t="shared" si="13"/>
        <v>1205</v>
      </c>
    </row>
    <row r="128" spans="1:12" x14ac:dyDescent="0.25">
      <c r="A128" s="12">
        <v>29</v>
      </c>
      <c r="B128" s="13" t="s">
        <v>40</v>
      </c>
      <c r="C128" s="11">
        <v>141</v>
      </c>
      <c r="D128" s="11">
        <v>141</v>
      </c>
      <c r="E128" s="11">
        <v>58</v>
      </c>
      <c r="F128" s="11">
        <v>58</v>
      </c>
      <c r="G128" s="11">
        <v>3</v>
      </c>
      <c r="H128" s="11">
        <v>3</v>
      </c>
      <c r="I128" s="11">
        <v>11</v>
      </c>
      <c r="J128" s="11">
        <v>11</v>
      </c>
      <c r="K128" s="7">
        <f t="shared" ref="K128:L145" si="14">C128+E128+G128+I128</f>
        <v>213</v>
      </c>
      <c r="L128" s="7">
        <f t="shared" si="14"/>
        <v>213</v>
      </c>
    </row>
    <row r="129" spans="1:12" x14ac:dyDescent="0.25">
      <c r="A129" s="12">
        <v>30</v>
      </c>
      <c r="B129" s="13" t="s">
        <v>41</v>
      </c>
      <c r="C129" s="11">
        <v>235</v>
      </c>
      <c r="D129" s="11">
        <v>210</v>
      </c>
      <c r="E129" s="11">
        <v>80</v>
      </c>
      <c r="F129" s="11">
        <v>78</v>
      </c>
      <c r="G129" s="11">
        <v>2</v>
      </c>
      <c r="H129" s="11">
        <v>1</v>
      </c>
      <c r="I129" s="11">
        <v>9</v>
      </c>
      <c r="J129" s="11">
        <v>3</v>
      </c>
      <c r="K129" s="7">
        <f t="shared" si="14"/>
        <v>326</v>
      </c>
      <c r="L129" s="7">
        <f t="shared" si="14"/>
        <v>292</v>
      </c>
    </row>
    <row r="130" spans="1:12" x14ac:dyDescent="0.25">
      <c r="A130" s="12">
        <v>31</v>
      </c>
      <c r="B130" s="13" t="s">
        <v>42</v>
      </c>
      <c r="C130" s="11">
        <v>138</v>
      </c>
      <c r="D130" s="11">
        <v>136</v>
      </c>
      <c r="E130" s="11">
        <v>37</v>
      </c>
      <c r="F130" s="11">
        <v>37</v>
      </c>
      <c r="G130" s="11">
        <v>1</v>
      </c>
      <c r="H130" s="11">
        <v>1</v>
      </c>
      <c r="I130" s="11">
        <v>5</v>
      </c>
      <c r="J130" s="11">
        <v>4</v>
      </c>
      <c r="K130" s="7">
        <f t="shared" si="14"/>
        <v>181</v>
      </c>
      <c r="L130" s="7">
        <f t="shared" si="14"/>
        <v>178</v>
      </c>
    </row>
    <row r="131" spans="1:12" x14ac:dyDescent="0.25">
      <c r="A131" s="12">
        <v>32</v>
      </c>
      <c r="B131" s="13" t="s">
        <v>43</v>
      </c>
      <c r="C131" s="11">
        <v>19</v>
      </c>
      <c r="D131" s="11">
        <v>16</v>
      </c>
      <c r="E131" s="11">
        <v>4</v>
      </c>
      <c r="F131" s="11">
        <v>4</v>
      </c>
      <c r="G131" s="11">
        <v>0</v>
      </c>
      <c r="H131" s="11">
        <v>0</v>
      </c>
      <c r="I131" s="11">
        <v>0</v>
      </c>
      <c r="J131" s="11">
        <v>0</v>
      </c>
      <c r="K131" s="7">
        <f t="shared" si="14"/>
        <v>23</v>
      </c>
      <c r="L131" s="7">
        <f t="shared" si="14"/>
        <v>20</v>
      </c>
    </row>
    <row r="132" spans="1:12" x14ac:dyDescent="0.25">
      <c r="A132" s="12">
        <v>33</v>
      </c>
      <c r="B132" s="13" t="s">
        <v>44</v>
      </c>
      <c r="C132" s="11">
        <v>24</v>
      </c>
      <c r="D132" s="11">
        <v>20</v>
      </c>
      <c r="E132" s="11">
        <v>11</v>
      </c>
      <c r="F132" s="11">
        <v>10</v>
      </c>
      <c r="G132" s="11">
        <v>0</v>
      </c>
      <c r="H132" s="11">
        <v>0</v>
      </c>
      <c r="I132" s="11">
        <v>4</v>
      </c>
      <c r="J132" s="11">
        <v>4</v>
      </c>
      <c r="K132" s="7">
        <f t="shared" si="14"/>
        <v>39</v>
      </c>
      <c r="L132" s="7">
        <f t="shared" si="14"/>
        <v>34</v>
      </c>
    </row>
    <row r="133" spans="1:12" x14ac:dyDescent="0.25">
      <c r="A133" s="12">
        <v>34</v>
      </c>
      <c r="B133" s="13" t="s">
        <v>45</v>
      </c>
      <c r="C133" s="11">
        <v>147</v>
      </c>
      <c r="D133" s="11">
        <v>143</v>
      </c>
      <c r="E133" s="11">
        <v>25</v>
      </c>
      <c r="F133" s="11">
        <v>26</v>
      </c>
      <c r="G133" s="11">
        <v>1</v>
      </c>
      <c r="H133" s="11">
        <v>0</v>
      </c>
      <c r="I133" s="11">
        <v>0</v>
      </c>
      <c r="J133" s="11">
        <v>0</v>
      </c>
      <c r="K133" s="7">
        <f t="shared" si="14"/>
        <v>173</v>
      </c>
      <c r="L133" s="7">
        <f t="shared" si="14"/>
        <v>169</v>
      </c>
    </row>
    <row r="134" spans="1:12" x14ac:dyDescent="0.25">
      <c r="A134" s="12">
        <v>35</v>
      </c>
      <c r="B134" s="13" t="s">
        <v>46</v>
      </c>
      <c r="C134" s="11">
        <v>168</v>
      </c>
      <c r="D134" s="11">
        <v>158</v>
      </c>
      <c r="E134" s="11">
        <v>37</v>
      </c>
      <c r="F134" s="11">
        <v>37</v>
      </c>
      <c r="G134" s="11">
        <v>0</v>
      </c>
      <c r="H134" s="11">
        <v>0</v>
      </c>
      <c r="I134" s="11">
        <v>3</v>
      </c>
      <c r="J134" s="11">
        <v>2</v>
      </c>
      <c r="K134" s="7">
        <f t="shared" si="14"/>
        <v>208</v>
      </c>
      <c r="L134" s="7">
        <f t="shared" si="14"/>
        <v>197</v>
      </c>
    </row>
    <row r="135" spans="1:12" x14ac:dyDescent="0.25">
      <c r="A135" s="12">
        <v>36</v>
      </c>
      <c r="B135" s="13" t="s">
        <v>47</v>
      </c>
      <c r="C135" s="11">
        <v>267</v>
      </c>
      <c r="D135" s="11">
        <v>231</v>
      </c>
      <c r="E135" s="11">
        <v>79</v>
      </c>
      <c r="F135" s="11">
        <v>75</v>
      </c>
      <c r="G135" s="11">
        <v>3</v>
      </c>
      <c r="H135" s="11">
        <v>1</v>
      </c>
      <c r="I135" s="11">
        <v>2</v>
      </c>
      <c r="J135" s="11">
        <v>0</v>
      </c>
      <c r="K135" s="7">
        <f t="shared" si="14"/>
        <v>351</v>
      </c>
      <c r="L135" s="7">
        <f t="shared" si="14"/>
        <v>307</v>
      </c>
    </row>
    <row r="136" spans="1:12" x14ac:dyDescent="0.25">
      <c r="A136" s="12">
        <v>37</v>
      </c>
      <c r="B136" s="13" t="s">
        <v>48</v>
      </c>
      <c r="C136" s="11">
        <v>32</v>
      </c>
      <c r="D136" s="11">
        <v>32</v>
      </c>
      <c r="E136" s="11">
        <v>13</v>
      </c>
      <c r="F136" s="11">
        <v>13</v>
      </c>
      <c r="G136" s="11">
        <v>1</v>
      </c>
      <c r="H136" s="11">
        <v>1</v>
      </c>
      <c r="I136" s="11">
        <v>2</v>
      </c>
      <c r="J136" s="11">
        <v>2</v>
      </c>
      <c r="K136" s="7">
        <f t="shared" si="14"/>
        <v>48</v>
      </c>
      <c r="L136" s="7">
        <f t="shared" si="14"/>
        <v>48</v>
      </c>
    </row>
    <row r="137" spans="1:12" x14ac:dyDescent="0.25">
      <c r="A137" s="12">
        <v>38</v>
      </c>
      <c r="B137" s="13" t="s">
        <v>49</v>
      </c>
      <c r="C137" s="11">
        <v>67</v>
      </c>
      <c r="D137" s="11">
        <v>67</v>
      </c>
      <c r="E137" s="11">
        <v>26</v>
      </c>
      <c r="F137" s="11">
        <v>26</v>
      </c>
      <c r="G137" s="11">
        <v>3</v>
      </c>
      <c r="H137" s="11">
        <v>3</v>
      </c>
      <c r="I137" s="11">
        <v>3</v>
      </c>
      <c r="J137" s="11">
        <v>3</v>
      </c>
      <c r="K137" s="7">
        <f t="shared" si="14"/>
        <v>99</v>
      </c>
      <c r="L137" s="7">
        <f t="shared" si="14"/>
        <v>99</v>
      </c>
    </row>
    <row r="138" spans="1:12" x14ac:dyDescent="0.25">
      <c r="A138" s="12">
        <v>39</v>
      </c>
      <c r="B138" s="13" t="s">
        <v>50</v>
      </c>
      <c r="C138" s="11">
        <v>123</v>
      </c>
      <c r="D138" s="11">
        <v>120</v>
      </c>
      <c r="E138" s="11">
        <v>30</v>
      </c>
      <c r="F138" s="11">
        <v>27</v>
      </c>
      <c r="G138" s="11">
        <v>1</v>
      </c>
      <c r="H138" s="11">
        <v>0</v>
      </c>
      <c r="I138" s="11">
        <v>1</v>
      </c>
      <c r="J138" s="11">
        <v>0</v>
      </c>
      <c r="K138" s="7">
        <f t="shared" si="14"/>
        <v>155</v>
      </c>
      <c r="L138" s="7">
        <f t="shared" si="14"/>
        <v>147</v>
      </c>
    </row>
    <row r="139" spans="1:12" x14ac:dyDescent="0.25">
      <c r="A139" s="12">
        <v>40</v>
      </c>
      <c r="B139" s="13" t="s">
        <v>96</v>
      </c>
      <c r="C139" s="11">
        <v>204</v>
      </c>
      <c r="D139" s="11">
        <v>197</v>
      </c>
      <c r="E139" s="11">
        <v>37</v>
      </c>
      <c r="F139" s="11">
        <v>35</v>
      </c>
      <c r="G139" s="11">
        <v>7</v>
      </c>
      <c r="H139" s="11">
        <v>7</v>
      </c>
      <c r="I139" s="11">
        <v>3</v>
      </c>
      <c r="J139" s="11">
        <v>3</v>
      </c>
      <c r="K139" s="7">
        <f t="shared" si="14"/>
        <v>251</v>
      </c>
      <c r="L139" s="7">
        <f t="shared" si="14"/>
        <v>242</v>
      </c>
    </row>
    <row r="140" spans="1:12" x14ac:dyDescent="0.25">
      <c r="A140" s="12">
        <v>41</v>
      </c>
      <c r="B140" s="13" t="s">
        <v>51</v>
      </c>
      <c r="C140" s="11">
        <v>266</v>
      </c>
      <c r="D140" s="11">
        <v>256</v>
      </c>
      <c r="E140" s="11">
        <v>41</v>
      </c>
      <c r="F140" s="11">
        <v>41</v>
      </c>
      <c r="G140" s="11">
        <v>0</v>
      </c>
      <c r="H140" s="11">
        <v>0</v>
      </c>
      <c r="I140" s="11">
        <v>6</v>
      </c>
      <c r="J140" s="11">
        <v>6</v>
      </c>
      <c r="K140" s="7">
        <f t="shared" si="14"/>
        <v>313</v>
      </c>
      <c r="L140" s="7">
        <f t="shared" si="14"/>
        <v>303</v>
      </c>
    </row>
    <row r="141" spans="1:12" x14ac:dyDescent="0.25">
      <c r="A141" s="12">
        <v>42</v>
      </c>
      <c r="B141" s="13" t="s">
        <v>52</v>
      </c>
      <c r="C141" s="11">
        <v>221</v>
      </c>
      <c r="D141" s="11">
        <v>223</v>
      </c>
      <c r="E141" s="11">
        <v>38</v>
      </c>
      <c r="F141" s="11">
        <v>34</v>
      </c>
      <c r="G141" s="11">
        <v>0</v>
      </c>
      <c r="H141" s="11">
        <v>0</v>
      </c>
      <c r="I141" s="11">
        <v>3</v>
      </c>
      <c r="J141" s="11">
        <v>3</v>
      </c>
      <c r="K141" s="7">
        <f t="shared" si="14"/>
        <v>262</v>
      </c>
      <c r="L141" s="7">
        <f t="shared" si="14"/>
        <v>260</v>
      </c>
    </row>
    <row r="142" spans="1:12" x14ac:dyDescent="0.25">
      <c r="A142" s="12">
        <v>43</v>
      </c>
      <c r="B142" s="13" t="s">
        <v>53</v>
      </c>
      <c r="C142" s="11">
        <v>34</v>
      </c>
      <c r="D142" s="11">
        <v>33</v>
      </c>
      <c r="E142" s="11">
        <v>17</v>
      </c>
      <c r="F142" s="11">
        <v>15</v>
      </c>
      <c r="G142" s="11">
        <v>3</v>
      </c>
      <c r="H142" s="11">
        <v>2</v>
      </c>
      <c r="I142" s="11">
        <v>0</v>
      </c>
      <c r="J142" s="11">
        <v>0</v>
      </c>
      <c r="K142" s="7">
        <f t="shared" si="14"/>
        <v>54</v>
      </c>
      <c r="L142" s="7">
        <f t="shared" si="14"/>
        <v>50</v>
      </c>
    </row>
    <row r="143" spans="1:12" x14ac:dyDescent="0.25">
      <c r="A143" s="12">
        <v>44</v>
      </c>
      <c r="B143" s="13" t="s">
        <v>54</v>
      </c>
      <c r="C143" s="11">
        <v>31</v>
      </c>
      <c r="D143" s="11">
        <v>31</v>
      </c>
      <c r="E143" s="11">
        <v>9</v>
      </c>
      <c r="F143" s="11">
        <v>9</v>
      </c>
      <c r="G143" s="11">
        <v>0</v>
      </c>
      <c r="H143" s="11">
        <v>0</v>
      </c>
      <c r="I143" s="11">
        <v>0</v>
      </c>
      <c r="J143" s="11">
        <v>0</v>
      </c>
      <c r="K143" s="7">
        <f t="shared" si="14"/>
        <v>40</v>
      </c>
      <c r="L143" s="7">
        <f t="shared" si="14"/>
        <v>40</v>
      </c>
    </row>
    <row r="144" spans="1:12" x14ac:dyDescent="0.25">
      <c r="A144" s="12">
        <v>45</v>
      </c>
      <c r="B144" s="13" t="s">
        <v>55</v>
      </c>
      <c r="C144" s="11">
        <v>305</v>
      </c>
      <c r="D144" s="11">
        <v>305</v>
      </c>
      <c r="E144" s="11">
        <v>67</v>
      </c>
      <c r="F144" s="11">
        <v>67</v>
      </c>
      <c r="G144" s="11">
        <v>0</v>
      </c>
      <c r="H144" s="11">
        <v>0</v>
      </c>
      <c r="I144" s="11">
        <v>3</v>
      </c>
      <c r="J144" s="11">
        <v>3</v>
      </c>
      <c r="K144" s="7">
        <f t="shared" si="14"/>
        <v>375</v>
      </c>
      <c r="L144" s="7">
        <f t="shared" si="14"/>
        <v>375</v>
      </c>
    </row>
    <row r="145" spans="1:12" x14ac:dyDescent="0.25">
      <c r="A145" s="12">
        <v>46</v>
      </c>
      <c r="B145" s="13" t="s">
        <v>56</v>
      </c>
      <c r="C145" s="11">
        <v>292</v>
      </c>
      <c r="D145" s="11">
        <v>252</v>
      </c>
      <c r="E145" s="11">
        <v>51</v>
      </c>
      <c r="F145" s="11">
        <v>49</v>
      </c>
      <c r="G145" s="11">
        <v>0</v>
      </c>
      <c r="H145" s="11">
        <v>0</v>
      </c>
      <c r="I145" s="11">
        <v>4</v>
      </c>
      <c r="J145" s="11">
        <v>1</v>
      </c>
      <c r="K145" s="7">
        <f t="shared" si="14"/>
        <v>347</v>
      </c>
      <c r="L145" s="7">
        <f t="shared" si="14"/>
        <v>302</v>
      </c>
    </row>
    <row r="146" spans="1:12" x14ac:dyDescent="0.25">
      <c r="B146" s="8" t="s">
        <v>10</v>
      </c>
      <c r="C146" s="9">
        <f t="shared" ref="C146:L146" si="15">SUM(C103:C145)</f>
        <v>30817</v>
      </c>
      <c r="D146" s="9">
        <f t="shared" si="15"/>
        <v>27190</v>
      </c>
      <c r="E146" s="9">
        <f t="shared" si="15"/>
        <v>6593</v>
      </c>
      <c r="F146" s="9">
        <f t="shared" si="15"/>
        <v>5976</v>
      </c>
      <c r="G146" s="9">
        <f t="shared" si="15"/>
        <v>1480</v>
      </c>
      <c r="H146" s="9">
        <f t="shared" si="15"/>
        <v>1252</v>
      </c>
      <c r="I146" s="9">
        <f t="shared" si="15"/>
        <v>912</v>
      </c>
      <c r="J146" s="9">
        <f t="shared" si="15"/>
        <v>805</v>
      </c>
      <c r="K146" s="9">
        <f t="shared" si="15"/>
        <v>39802</v>
      </c>
      <c r="L146" s="9">
        <f t="shared" si="15"/>
        <v>35223</v>
      </c>
    </row>
    <row r="147" spans="1:12" ht="15.75" x14ac:dyDescent="0.25">
      <c r="A147" s="52" t="s">
        <v>57</v>
      </c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</row>
    <row r="148" spans="1:12" x14ac:dyDescent="0.25">
      <c r="A148" s="3">
        <v>47</v>
      </c>
      <c r="B148" s="4" t="s">
        <v>58</v>
      </c>
      <c r="C148" s="11">
        <v>966</v>
      </c>
      <c r="D148" s="11">
        <v>962</v>
      </c>
      <c r="E148" s="11">
        <v>124</v>
      </c>
      <c r="F148" s="11">
        <v>124</v>
      </c>
      <c r="G148" s="11">
        <v>3</v>
      </c>
      <c r="H148" s="11">
        <v>3</v>
      </c>
      <c r="I148" s="10">
        <v>67</v>
      </c>
      <c r="J148" s="10">
        <v>67</v>
      </c>
      <c r="K148" s="7">
        <f t="shared" ref="K148:L163" si="16">C148+E148+G148+I148</f>
        <v>1160</v>
      </c>
      <c r="L148" s="7">
        <f t="shared" si="16"/>
        <v>1156</v>
      </c>
    </row>
    <row r="149" spans="1:12" x14ac:dyDescent="0.25">
      <c r="A149" s="3">
        <v>48</v>
      </c>
      <c r="B149" s="4" t="s">
        <v>59</v>
      </c>
      <c r="C149" s="11">
        <v>250</v>
      </c>
      <c r="D149" s="11">
        <v>249</v>
      </c>
      <c r="E149" s="11">
        <v>59</v>
      </c>
      <c r="F149" s="11">
        <v>59</v>
      </c>
      <c r="G149" s="11">
        <v>0</v>
      </c>
      <c r="H149" s="11">
        <v>0</v>
      </c>
      <c r="I149" s="10">
        <v>1</v>
      </c>
      <c r="J149" s="10">
        <v>1</v>
      </c>
      <c r="K149" s="7">
        <f t="shared" si="16"/>
        <v>310</v>
      </c>
      <c r="L149" s="7">
        <f t="shared" si="16"/>
        <v>309</v>
      </c>
    </row>
    <row r="150" spans="1:12" x14ac:dyDescent="0.25">
      <c r="A150" s="3">
        <v>49</v>
      </c>
      <c r="B150" s="4" t="s">
        <v>60</v>
      </c>
      <c r="C150" s="11">
        <v>0</v>
      </c>
      <c r="D150" s="11">
        <v>0</v>
      </c>
      <c r="E150" s="11">
        <v>0</v>
      </c>
      <c r="F150" s="11">
        <v>0</v>
      </c>
      <c r="G150" s="11">
        <v>141</v>
      </c>
      <c r="H150" s="11">
        <v>134</v>
      </c>
      <c r="I150" s="10">
        <v>0</v>
      </c>
      <c r="J150" s="10">
        <v>0</v>
      </c>
      <c r="K150" s="7">
        <f t="shared" si="16"/>
        <v>141</v>
      </c>
      <c r="L150" s="7">
        <f t="shared" si="16"/>
        <v>134</v>
      </c>
    </row>
    <row r="151" spans="1:12" x14ac:dyDescent="0.25">
      <c r="A151" s="3">
        <v>50</v>
      </c>
      <c r="B151" s="4" t="s">
        <v>61</v>
      </c>
      <c r="C151" s="11">
        <v>2204</v>
      </c>
      <c r="D151" s="11">
        <v>1961</v>
      </c>
      <c r="E151" s="11">
        <v>785</v>
      </c>
      <c r="F151" s="11">
        <v>753</v>
      </c>
      <c r="G151" s="11">
        <v>12</v>
      </c>
      <c r="H151" s="11">
        <v>2</v>
      </c>
      <c r="I151" s="10">
        <v>49</v>
      </c>
      <c r="J151" s="10">
        <v>45</v>
      </c>
      <c r="K151" s="7">
        <f t="shared" si="16"/>
        <v>3050</v>
      </c>
      <c r="L151" s="7">
        <f t="shared" si="16"/>
        <v>2761</v>
      </c>
    </row>
    <row r="152" spans="1:12" x14ac:dyDescent="0.25">
      <c r="A152" s="3">
        <v>51</v>
      </c>
      <c r="B152" s="4" t="s">
        <v>62</v>
      </c>
      <c r="C152" s="10">
        <v>4088</v>
      </c>
      <c r="D152" s="10">
        <v>2855</v>
      </c>
      <c r="E152" s="10">
        <v>482</v>
      </c>
      <c r="F152" s="10">
        <v>430</v>
      </c>
      <c r="G152" s="11">
        <v>16</v>
      </c>
      <c r="H152" s="11">
        <v>2</v>
      </c>
      <c r="I152" s="10">
        <v>128</v>
      </c>
      <c r="J152" s="10">
        <v>108</v>
      </c>
      <c r="K152" s="7">
        <f>C152+E152+G152+I152</f>
        <v>4714</v>
      </c>
      <c r="L152" s="7">
        <f t="shared" si="16"/>
        <v>3395</v>
      </c>
    </row>
    <row r="153" spans="1:12" x14ac:dyDescent="0.25">
      <c r="A153" s="3">
        <v>52</v>
      </c>
      <c r="B153" s="4" t="s">
        <v>63</v>
      </c>
      <c r="C153" s="10">
        <v>0</v>
      </c>
      <c r="D153" s="10">
        <v>0</v>
      </c>
      <c r="E153" s="10">
        <v>0</v>
      </c>
      <c r="F153" s="10">
        <v>0</v>
      </c>
      <c r="G153" s="11">
        <v>336</v>
      </c>
      <c r="H153" s="11">
        <v>288</v>
      </c>
      <c r="I153" s="10">
        <v>0</v>
      </c>
      <c r="J153" s="10">
        <v>0</v>
      </c>
      <c r="K153" s="7">
        <f t="shared" si="16"/>
        <v>336</v>
      </c>
      <c r="L153" s="7">
        <f t="shared" si="16"/>
        <v>288</v>
      </c>
    </row>
    <row r="154" spans="1:12" x14ac:dyDescent="0.25">
      <c r="A154" s="3">
        <v>53</v>
      </c>
      <c r="B154" s="4" t="s">
        <v>64</v>
      </c>
      <c r="C154" s="10">
        <v>185</v>
      </c>
      <c r="D154" s="10">
        <v>184</v>
      </c>
      <c r="E154" s="10">
        <v>60</v>
      </c>
      <c r="F154" s="10">
        <v>60</v>
      </c>
      <c r="G154" s="11">
        <v>1</v>
      </c>
      <c r="H154" s="11">
        <v>1</v>
      </c>
      <c r="I154" s="10">
        <v>2</v>
      </c>
      <c r="J154" s="10">
        <v>2</v>
      </c>
      <c r="K154" s="7">
        <f t="shared" si="16"/>
        <v>248</v>
      </c>
      <c r="L154" s="7">
        <f t="shared" si="16"/>
        <v>247</v>
      </c>
    </row>
    <row r="155" spans="1:12" x14ac:dyDescent="0.25">
      <c r="A155" s="3">
        <v>54</v>
      </c>
      <c r="B155" s="4" t="s">
        <v>65</v>
      </c>
      <c r="C155" s="10">
        <v>832</v>
      </c>
      <c r="D155" s="10">
        <v>821</v>
      </c>
      <c r="E155" s="10">
        <v>91</v>
      </c>
      <c r="F155" s="10">
        <v>89</v>
      </c>
      <c r="G155" s="11">
        <v>2</v>
      </c>
      <c r="H155" s="11">
        <v>2</v>
      </c>
      <c r="I155" s="10">
        <v>49</v>
      </c>
      <c r="J155" s="10">
        <v>49</v>
      </c>
      <c r="K155" s="7">
        <f t="shared" si="16"/>
        <v>974</v>
      </c>
      <c r="L155" s="7">
        <f t="shared" si="16"/>
        <v>961</v>
      </c>
    </row>
    <row r="156" spans="1:12" x14ac:dyDescent="0.25">
      <c r="A156" s="3">
        <v>55</v>
      </c>
      <c r="B156" s="4" t="s">
        <v>66</v>
      </c>
      <c r="C156" s="10">
        <v>786</v>
      </c>
      <c r="D156" s="10">
        <v>775</v>
      </c>
      <c r="E156" s="10">
        <v>234</v>
      </c>
      <c r="F156" s="10">
        <v>3</v>
      </c>
      <c r="G156" s="11">
        <v>3</v>
      </c>
      <c r="H156" s="11">
        <v>19</v>
      </c>
      <c r="I156" s="10">
        <v>19</v>
      </c>
      <c r="J156" s="10"/>
      <c r="K156" s="7">
        <f t="shared" si="16"/>
        <v>1042</v>
      </c>
      <c r="L156" s="7">
        <f t="shared" si="16"/>
        <v>797</v>
      </c>
    </row>
    <row r="157" spans="1:12" x14ac:dyDescent="0.25">
      <c r="A157" s="3">
        <v>56</v>
      </c>
      <c r="B157" s="4" t="s">
        <v>67</v>
      </c>
      <c r="C157" s="10">
        <v>1634</v>
      </c>
      <c r="D157" s="10">
        <v>1395</v>
      </c>
      <c r="E157" s="10">
        <v>256</v>
      </c>
      <c r="F157" s="10">
        <v>245</v>
      </c>
      <c r="G157" s="11">
        <v>5</v>
      </c>
      <c r="H157" s="11">
        <v>5</v>
      </c>
      <c r="I157" s="10">
        <v>141</v>
      </c>
      <c r="J157" s="10">
        <v>132</v>
      </c>
      <c r="K157" s="7">
        <f t="shared" si="16"/>
        <v>2036</v>
      </c>
      <c r="L157" s="7">
        <f t="shared" si="16"/>
        <v>1777</v>
      </c>
    </row>
    <row r="158" spans="1:12" x14ac:dyDescent="0.25">
      <c r="A158" s="3">
        <v>57</v>
      </c>
      <c r="B158" s="4" t="s">
        <v>68</v>
      </c>
      <c r="C158" s="10">
        <v>365</v>
      </c>
      <c r="D158" s="10">
        <v>362</v>
      </c>
      <c r="E158" s="10">
        <v>61</v>
      </c>
      <c r="F158" s="10">
        <v>61</v>
      </c>
      <c r="G158" s="11">
        <v>0</v>
      </c>
      <c r="H158" s="11">
        <v>0</v>
      </c>
      <c r="I158" s="10">
        <v>122</v>
      </c>
      <c r="J158" s="10">
        <v>121</v>
      </c>
      <c r="K158" s="7">
        <f t="shared" si="16"/>
        <v>548</v>
      </c>
      <c r="L158" s="7">
        <f t="shared" si="16"/>
        <v>544</v>
      </c>
    </row>
    <row r="159" spans="1:12" x14ac:dyDescent="0.25">
      <c r="A159" s="3">
        <v>58</v>
      </c>
      <c r="B159" s="4" t="s">
        <v>69</v>
      </c>
      <c r="C159" s="10">
        <v>1290</v>
      </c>
      <c r="D159" s="10">
        <v>1290</v>
      </c>
      <c r="E159" s="10">
        <v>583</v>
      </c>
      <c r="F159" s="10">
        <v>583</v>
      </c>
      <c r="G159" s="11">
        <v>24</v>
      </c>
      <c r="H159" s="11">
        <v>23</v>
      </c>
      <c r="I159" s="10">
        <v>60</v>
      </c>
      <c r="J159" s="10">
        <v>60</v>
      </c>
      <c r="K159" s="7">
        <f t="shared" si="16"/>
        <v>1957</v>
      </c>
      <c r="L159" s="7">
        <f t="shared" si="16"/>
        <v>1956</v>
      </c>
    </row>
    <row r="160" spans="1:12" x14ac:dyDescent="0.25">
      <c r="A160" s="12">
        <v>59</v>
      </c>
      <c r="B160" s="4" t="s">
        <v>70</v>
      </c>
      <c r="C160" s="11">
        <v>252</v>
      </c>
      <c r="D160" s="11">
        <v>251</v>
      </c>
      <c r="E160" s="11">
        <v>106</v>
      </c>
      <c r="F160" s="11">
        <v>106</v>
      </c>
      <c r="G160" s="11">
        <v>16</v>
      </c>
      <c r="H160" s="11">
        <v>16</v>
      </c>
      <c r="I160" s="10">
        <v>8</v>
      </c>
      <c r="J160" s="10">
        <v>8</v>
      </c>
      <c r="K160" s="7">
        <f t="shared" si="16"/>
        <v>382</v>
      </c>
      <c r="L160" s="7">
        <f t="shared" si="16"/>
        <v>381</v>
      </c>
    </row>
    <row r="161" spans="1:12" ht="15.75" customHeight="1" x14ac:dyDescent="0.25">
      <c r="A161" s="12">
        <v>60</v>
      </c>
      <c r="B161" s="4" t="s">
        <v>71</v>
      </c>
      <c r="C161" s="11">
        <v>0</v>
      </c>
      <c r="D161" s="11">
        <v>0</v>
      </c>
      <c r="E161" s="11">
        <v>0</v>
      </c>
      <c r="F161" s="11">
        <v>0</v>
      </c>
      <c r="G161" s="11">
        <v>468</v>
      </c>
      <c r="H161" s="11">
        <v>447</v>
      </c>
      <c r="I161" s="10">
        <v>0</v>
      </c>
      <c r="J161" s="10">
        <v>0</v>
      </c>
      <c r="K161" s="7">
        <f t="shared" si="16"/>
        <v>468</v>
      </c>
      <c r="L161" s="7">
        <f t="shared" si="16"/>
        <v>447</v>
      </c>
    </row>
    <row r="162" spans="1:12" x14ac:dyDescent="0.25">
      <c r="A162" s="12">
        <v>61</v>
      </c>
      <c r="B162" s="4" t="s">
        <v>72</v>
      </c>
      <c r="C162" s="11">
        <v>288</v>
      </c>
      <c r="D162" s="11">
        <v>286</v>
      </c>
      <c r="E162" s="11">
        <v>577</v>
      </c>
      <c r="F162" s="11">
        <v>572</v>
      </c>
      <c r="G162" s="11">
        <v>1448</v>
      </c>
      <c r="H162" s="11">
        <v>1397</v>
      </c>
      <c r="I162" s="10">
        <v>4</v>
      </c>
      <c r="J162" s="10">
        <v>4</v>
      </c>
      <c r="K162" s="7">
        <f t="shared" si="16"/>
        <v>2317</v>
      </c>
      <c r="L162" s="7">
        <f t="shared" si="16"/>
        <v>2259</v>
      </c>
    </row>
    <row r="163" spans="1:12" x14ac:dyDescent="0.25">
      <c r="A163" s="12">
        <v>62</v>
      </c>
      <c r="B163" s="4" t="s">
        <v>73</v>
      </c>
      <c r="C163" s="11">
        <v>319</v>
      </c>
      <c r="D163" s="11">
        <v>319</v>
      </c>
      <c r="E163" s="11">
        <v>134</v>
      </c>
      <c r="F163" s="11">
        <v>134</v>
      </c>
      <c r="G163" s="11">
        <v>2</v>
      </c>
      <c r="H163" s="11">
        <v>2</v>
      </c>
      <c r="I163" s="10">
        <v>5</v>
      </c>
      <c r="J163" s="10">
        <v>5</v>
      </c>
      <c r="K163" s="7">
        <f t="shared" si="16"/>
        <v>460</v>
      </c>
      <c r="L163" s="7">
        <f t="shared" si="16"/>
        <v>460</v>
      </c>
    </row>
    <row r="164" spans="1:12" x14ac:dyDescent="0.25">
      <c r="B164" s="8" t="s">
        <v>10</v>
      </c>
      <c r="C164" s="8">
        <f t="shared" ref="C164:L164" si="17">SUM(C148:C163)</f>
        <v>13459</v>
      </c>
      <c r="D164" s="8">
        <f t="shared" si="17"/>
        <v>11710</v>
      </c>
      <c r="E164" s="8">
        <f t="shared" si="17"/>
        <v>3552</v>
      </c>
      <c r="F164" s="8">
        <f t="shared" si="17"/>
        <v>3219</v>
      </c>
      <c r="G164" s="8">
        <f t="shared" si="17"/>
        <v>2477</v>
      </c>
      <c r="H164" s="8">
        <f t="shared" si="17"/>
        <v>2341</v>
      </c>
      <c r="I164" s="8">
        <f t="shared" si="17"/>
        <v>655</v>
      </c>
      <c r="J164" s="8">
        <f t="shared" si="17"/>
        <v>602</v>
      </c>
      <c r="K164" s="8">
        <f t="shared" si="17"/>
        <v>20143</v>
      </c>
      <c r="L164" s="8">
        <f t="shared" si="17"/>
        <v>17872</v>
      </c>
    </row>
    <row r="165" spans="1:12" ht="15.75" x14ac:dyDescent="0.25">
      <c r="A165" s="52" t="s">
        <v>74</v>
      </c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</row>
    <row r="166" spans="1:12" x14ac:dyDescent="0.25">
      <c r="A166" s="3">
        <v>63</v>
      </c>
      <c r="B166" s="4" t="s">
        <v>75</v>
      </c>
      <c r="C166" s="10">
        <v>527</v>
      </c>
      <c r="D166" s="10">
        <v>526</v>
      </c>
      <c r="E166" s="10">
        <v>224</v>
      </c>
      <c r="F166" s="10">
        <v>224</v>
      </c>
      <c r="G166" s="10">
        <v>42</v>
      </c>
      <c r="H166" s="10">
        <v>42</v>
      </c>
      <c r="I166" s="10">
        <v>0</v>
      </c>
      <c r="J166" s="10">
        <v>0</v>
      </c>
      <c r="K166" s="7">
        <f t="shared" ref="K166:L171" si="18">C166+E166+G166+I166</f>
        <v>793</v>
      </c>
      <c r="L166" s="7">
        <f t="shared" si="18"/>
        <v>792</v>
      </c>
    </row>
    <row r="167" spans="1:12" x14ac:dyDescent="0.25">
      <c r="A167" s="3">
        <v>64</v>
      </c>
      <c r="B167" s="4" t="s">
        <v>76</v>
      </c>
      <c r="C167" s="10">
        <v>309</v>
      </c>
      <c r="D167" s="10">
        <v>307</v>
      </c>
      <c r="E167" s="10">
        <v>160</v>
      </c>
      <c r="F167" s="10">
        <v>160</v>
      </c>
      <c r="G167" s="10">
        <v>24</v>
      </c>
      <c r="H167" s="10">
        <v>20</v>
      </c>
      <c r="I167" s="10">
        <v>2</v>
      </c>
      <c r="J167" s="10">
        <v>2</v>
      </c>
      <c r="K167" s="7">
        <f t="shared" si="18"/>
        <v>495</v>
      </c>
      <c r="L167" s="7">
        <f t="shared" si="18"/>
        <v>489</v>
      </c>
    </row>
    <row r="168" spans="1:12" x14ac:dyDescent="0.25">
      <c r="A168" s="3">
        <v>65</v>
      </c>
      <c r="B168" s="4" t="s">
        <v>77</v>
      </c>
      <c r="C168" s="10">
        <v>440</v>
      </c>
      <c r="D168" s="10">
        <v>402</v>
      </c>
      <c r="E168" s="10">
        <v>175</v>
      </c>
      <c r="F168" s="10">
        <v>159</v>
      </c>
      <c r="G168" s="10">
        <v>36</v>
      </c>
      <c r="H168" s="10">
        <v>34</v>
      </c>
      <c r="I168" s="10">
        <v>2</v>
      </c>
      <c r="J168" s="10">
        <v>2</v>
      </c>
      <c r="K168" s="7">
        <f t="shared" si="18"/>
        <v>653</v>
      </c>
      <c r="L168" s="7">
        <f t="shared" si="18"/>
        <v>597</v>
      </c>
    </row>
    <row r="169" spans="1:12" ht="15.75" customHeight="1" x14ac:dyDescent="0.25">
      <c r="A169" s="3">
        <v>66</v>
      </c>
      <c r="B169" s="4" t="s">
        <v>78</v>
      </c>
      <c r="C169" s="10">
        <v>1982</v>
      </c>
      <c r="D169" s="10">
        <v>1979</v>
      </c>
      <c r="E169" s="10">
        <v>606</v>
      </c>
      <c r="F169" s="10">
        <v>605</v>
      </c>
      <c r="G169" s="10">
        <v>237</v>
      </c>
      <c r="H169" s="10">
        <v>188</v>
      </c>
      <c r="I169" s="10">
        <v>48</v>
      </c>
      <c r="J169" s="10">
        <v>48</v>
      </c>
      <c r="K169" s="7">
        <f t="shared" si="18"/>
        <v>2873</v>
      </c>
      <c r="L169" s="7">
        <f t="shared" si="18"/>
        <v>2820</v>
      </c>
    </row>
    <row r="170" spans="1:12" x14ac:dyDescent="0.25">
      <c r="A170" s="3">
        <v>67</v>
      </c>
      <c r="B170" s="4" t="s">
        <v>79</v>
      </c>
      <c r="C170" s="10">
        <v>1105</v>
      </c>
      <c r="D170" s="10">
        <v>1041</v>
      </c>
      <c r="E170" s="10">
        <v>222</v>
      </c>
      <c r="F170" s="10">
        <v>221</v>
      </c>
      <c r="G170" s="10">
        <v>59</v>
      </c>
      <c r="H170" s="10">
        <v>59</v>
      </c>
      <c r="I170" s="10">
        <v>25</v>
      </c>
      <c r="J170" s="10">
        <v>25</v>
      </c>
      <c r="K170" s="7">
        <f t="shared" si="18"/>
        <v>1411</v>
      </c>
      <c r="L170" s="7">
        <f t="shared" si="18"/>
        <v>1346</v>
      </c>
    </row>
    <row r="171" spans="1:12" x14ac:dyDescent="0.25">
      <c r="A171" s="3">
        <v>68</v>
      </c>
      <c r="B171" s="4" t="s">
        <v>80</v>
      </c>
      <c r="C171" s="10">
        <v>166</v>
      </c>
      <c r="D171" s="10">
        <v>166</v>
      </c>
      <c r="E171" s="10">
        <v>58</v>
      </c>
      <c r="F171" s="10">
        <v>58</v>
      </c>
      <c r="G171" s="10">
        <v>9</v>
      </c>
      <c r="H171" s="10">
        <v>9</v>
      </c>
      <c r="I171" s="10">
        <v>1</v>
      </c>
      <c r="J171" s="10">
        <v>1</v>
      </c>
      <c r="K171" s="7">
        <f t="shared" si="18"/>
        <v>234</v>
      </c>
      <c r="L171" s="7">
        <f t="shared" si="18"/>
        <v>234</v>
      </c>
    </row>
    <row r="172" spans="1:12" x14ac:dyDescent="0.25">
      <c r="B172" s="8" t="s">
        <v>10</v>
      </c>
      <c r="C172" s="9">
        <f t="shared" ref="C172:L172" si="19">SUM(C166:C171)</f>
        <v>4529</v>
      </c>
      <c r="D172" s="9">
        <f t="shared" si="19"/>
        <v>4421</v>
      </c>
      <c r="E172" s="9">
        <f t="shared" si="19"/>
        <v>1445</v>
      </c>
      <c r="F172" s="9">
        <f t="shared" si="19"/>
        <v>1427</v>
      </c>
      <c r="G172" s="9">
        <f t="shared" si="19"/>
        <v>407</v>
      </c>
      <c r="H172" s="9">
        <f t="shared" si="19"/>
        <v>352</v>
      </c>
      <c r="I172" s="9">
        <f t="shared" si="19"/>
        <v>78</v>
      </c>
      <c r="J172" s="9">
        <f t="shared" si="19"/>
        <v>78</v>
      </c>
      <c r="K172" s="9">
        <f t="shared" si="19"/>
        <v>6459</v>
      </c>
      <c r="L172" s="9">
        <f t="shared" si="19"/>
        <v>6278</v>
      </c>
    </row>
    <row r="173" spans="1:12" ht="15.75" x14ac:dyDescent="0.25">
      <c r="A173" s="52" t="s">
        <v>81</v>
      </c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</row>
    <row r="174" spans="1:12" x14ac:dyDescent="0.25">
      <c r="A174" s="3">
        <v>69</v>
      </c>
      <c r="B174" s="4" t="s">
        <v>82</v>
      </c>
      <c r="C174" s="11">
        <v>1321</v>
      </c>
      <c r="D174" s="11">
        <v>1149</v>
      </c>
      <c r="E174" s="11">
        <v>389</v>
      </c>
      <c r="F174" s="11">
        <v>376</v>
      </c>
      <c r="G174" s="11">
        <v>80</v>
      </c>
      <c r="H174" s="11">
        <v>71</v>
      </c>
      <c r="I174" s="11">
        <v>23</v>
      </c>
      <c r="J174" s="11">
        <v>21</v>
      </c>
      <c r="K174" s="7">
        <f>C174+E174+G174+I174</f>
        <v>1813</v>
      </c>
      <c r="L174" s="7">
        <f>D174+F174+H174+J174</f>
        <v>1617</v>
      </c>
    </row>
    <row r="175" spans="1:12" x14ac:dyDescent="0.25">
      <c r="A175" s="3">
        <v>70</v>
      </c>
      <c r="B175" s="4" t="s">
        <v>93</v>
      </c>
      <c r="C175" s="11">
        <v>5</v>
      </c>
      <c r="D175" s="11">
        <v>5</v>
      </c>
      <c r="E175" s="11">
        <v>2</v>
      </c>
      <c r="F175" s="11">
        <v>2</v>
      </c>
      <c r="G175" s="11">
        <v>0</v>
      </c>
      <c r="H175" s="11">
        <v>0</v>
      </c>
      <c r="I175" s="11">
        <v>0</v>
      </c>
      <c r="J175" s="11">
        <v>0</v>
      </c>
      <c r="K175" s="7">
        <f t="shared" ref="K175:K178" si="20">C175+E175+G175+I175</f>
        <v>7</v>
      </c>
      <c r="L175" s="7">
        <f>D175+F175+H175+J175</f>
        <v>7</v>
      </c>
    </row>
    <row r="176" spans="1:12" x14ac:dyDescent="0.25">
      <c r="A176" s="3">
        <v>71</v>
      </c>
      <c r="B176" s="4" t="s">
        <v>101</v>
      </c>
      <c r="C176" s="17">
        <v>3</v>
      </c>
      <c r="D176" s="17">
        <v>3</v>
      </c>
      <c r="E176" s="17">
        <v>2</v>
      </c>
      <c r="F176" s="17">
        <v>2</v>
      </c>
      <c r="G176" s="17">
        <v>1</v>
      </c>
      <c r="H176" s="17">
        <v>1</v>
      </c>
      <c r="I176" s="18">
        <v>0</v>
      </c>
      <c r="J176" s="18">
        <v>0</v>
      </c>
      <c r="K176" s="7">
        <f t="shared" si="20"/>
        <v>6</v>
      </c>
      <c r="L176" s="7">
        <f t="shared" ref="L176:L178" si="21">D176+F176+H176+J176</f>
        <v>6</v>
      </c>
    </row>
    <row r="177" spans="1:12" x14ac:dyDescent="0.25">
      <c r="A177" s="3">
        <v>72</v>
      </c>
      <c r="B177" s="4" t="s">
        <v>83</v>
      </c>
      <c r="C177" s="11">
        <v>284</v>
      </c>
      <c r="D177" s="11">
        <v>281</v>
      </c>
      <c r="E177" s="11">
        <v>41</v>
      </c>
      <c r="F177" s="11">
        <v>41</v>
      </c>
      <c r="G177" s="11">
        <v>11</v>
      </c>
      <c r="H177" s="11">
        <v>11</v>
      </c>
      <c r="I177" s="11">
        <v>0</v>
      </c>
      <c r="J177" s="11">
        <v>0</v>
      </c>
      <c r="K177" s="7">
        <f t="shared" si="20"/>
        <v>336</v>
      </c>
      <c r="L177" s="7">
        <f t="shared" si="21"/>
        <v>333</v>
      </c>
    </row>
    <row r="178" spans="1:12" x14ac:dyDescent="0.25">
      <c r="A178" s="3">
        <v>73</v>
      </c>
      <c r="B178" s="15" t="s">
        <v>94</v>
      </c>
      <c r="C178" s="11">
        <v>38</v>
      </c>
      <c r="D178" s="11">
        <v>38</v>
      </c>
      <c r="E178" s="11">
        <v>1</v>
      </c>
      <c r="F178" s="11">
        <v>1</v>
      </c>
      <c r="G178" s="11">
        <v>0</v>
      </c>
      <c r="H178" s="11">
        <v>0</v>
      </c>
      <c r="I178" s="11">
        <v>0</v>
      </c>
      <c r="J178" s="11">
        <v>0</v>
      </c>
      <c r="K178" s="7">
        <f t="shared" si="20"/>
        <v>39</v>
      </c>
      <c r="L178" s="7">
        <f t="shared" si="21"/>
        <v>39</v>
      </c>
    </row>
    <row r="179" spans="1:12" ht="15" customHeight="1" x14ac:dyDescent="0.25">
      <c r="B179" s="8" t="s">
        <v>10</v>
      </c>
      <c r="C179" s="8">
        <f t="shared" ref="C179:L179" si="22">SUM(C174:C178)</f>
        <v>1651</v>
      </c>
      <c r="D179" s="8">
        <f t="shared" si="22"/>
        <v>1476</v>
      </c>
      <c r="E179" s="8">
        <f t="shared" si="22"/>
        <v>435</v>
      </c>
      <c r="F179" s="8">
        <f t="shared" si="22"/>
        <v>422</v>
      </c>
      <c r="G179" s="8">
        <f t="shared" si="22"/>
        <v>92</v>
      </c>
      <c r="H179" s="8">
        <f t="shared" si="22"/>
        <v>83</v>
      </c>
      <c r="I179" s="8">
        <f t="shared" si="22"/>
        <v>23</v>
      </c>
      <c r="J179" s="8">
        <f t="shared" si="22"/>
        <v>21</v>
      </c>
      <c r="K179" s="8">
        <f t="shared" si="22"/>
        <v>2201</v>
      </c>
      <c r="L179" s="8">
        <f t="shared" si="22"/>
        <v>2002</v>
      </c>
    </row>
    <row r="180" spans="1:12" x14ac:dyDescent="0.25">
      <c r="A180" s="57" t="s">
        <v>10</v>
      </c>
      <c r="B180" s="58"/>
      <c r="C180" s="14">
        <f t="shared" ref="C180:L180" si="23">SUM(C101+C146+C164+C172+C179)</f>
        <v>54047</v>
      </c>
      <c r="D180" s="14">
        <f t="shared" si="23"/>
        <v>47444</v>
      </c>
      <c r="E180" s="14">
        <f t="shared" si="23"/>
        <v>12796</v>
      </c>
      <c r="F180" s="14">
        <f t="shared" si="23"/>
        <v>11740</v>
      </c>
      <c r="G180" s="14">
        <f t="shared" si="23"/>
        <v>4556</v>
      </c>
      <c r="H180" s="14">
        <f t="shared" si="23"/>
        <v>4126</v>
      </c>
      <c r="I180" s="14">
        <f t="shared" si="23"/>
        <v>1902</v>
      </c>
      <c r="J180" s="14">
        <f t="shared" si="23"/>
        <v>1728</v>
      </c>
      <c r="K180" s="14">
        <f t="shared" si="23"/>
        <v>73301</v>
      </c>
      <c r="L180" s="14">
        <f t="shared" si="23"/>
        <v>65038</v>
      </c>
    </row>
    <row r="181" spans="1:12" ht="16.5" x14ac:dyDescent="0.25">
      <c r="A181" s="54" t="s">
        <v>0</v>
      </c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</row>
    <row r="182" spans="1:12" ht="15.75" x14ac:dyDescent="0.25">
      <c r="A182" s="55" t="s">
        <v>1</v>
      </c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 ht="15.75" x14ac:dyDescent="0.25">
      <c r="A183" s="55" t="s">
        <v>89</v>
      </c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2" x14ac:dyDescent="0.25">
      <c r="A185" s="53" t="s">
        <v>2</v>
      </c>
      <c r="B185" s="53" t="s">
        <v>3</v>
      </c>
      <c r="C185" s="53" t="s">
        <v>4</v>
      </c>
      <c r="D185" s="53"/>
      <c r="E185" s="53" t="s">
        <v>5</v>
      </c>
      <c r="F185" s="53"/>
      <c r="G185" s="53" t="s">
        <v>6</v>
      </c>
      <c r="H185" s="53"/>
      <c r="I185" s="53" t="s">
        <v>7</v>
      </c>
      <c r="J185" s="53"/>
      <c r="K185" s="56" t="s">
        <v>8</v>
      </c>
      <c r="L185" s="53" t="s">
        <v>9</v>
      </c>
    </row>
    <row r="186" spans="1:12" x14ac:dyDescent="0.25">
      <c r="A186" s="53"/>
      <c r="B186" s="53"/>
      <c r="C186" s="23" t="s">
        <v>10</v>
      </c>
      <c r="D186" s="23" t="s">
        <v>11</v>
      </c>
      <c r="E186" s="23" t="s">
        <v>10</v>
      </c>
      <c r="F186" s="23" t="s">
        <v>11</v>
      </c>
      <c r="G186" s="23" t="s">
        <v>10</v>
      </c>
      <c r="H186" s="23" t="s">
        <v>11</v>
      </c>
      <c r="I186" s="23" t="s">
        <v>10</v>
      </c>
      <c r="J186" s="23" t="s">
        <v>11</v>
      </c>
      <c r="K186" s="56"/>
      <c r="L186" s="53"/>
    </row>
    <row r="187" spans="1:12" ht="15.75" x14ac:dyDescent="0.25">
      <c r="A187" s="52" t="s">
        <v>12</v>
      </c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</row>
    <row r="188" spans="1:12" x14ac:dyDescent="0.25">
      <c r="A188" s="3">
        <v>1</v>
      </c>
      <c r="B188" s="4" t="s">
        <v>13</v>
      </c>
      <c r="C188" s="5">
        <v>3405</v>
      </c>
      <c r="D188" s="5">
        <v>2461</v>
      </c>
      <c r="E188" s="5">
        <v>758</v>
      </c>
      <c r="F188" s="5">
        <v>683</v>
      </c>
      <c r="G188" s="5">
        <v>103</v>
      </c>
      <c r="H188" s="5">
        <v>101</v>
      </c>
      <c r="I188" s="5">
        <v>233</v>
      </c>
      <c r="J188" s="5">
        <v>221</v>
      </c>
      <c r="K188" s="7">
        <f>C188+E188+G188+I188</f>
        <v>4499</v>
      </c>
      <c r="L188" s="7">
        <f>D188+F188+H188+J188</f>
        <v>3466</v>
      </c>
    </row>
    <row r="189" spans="1:12" x14ac:dyDescent="0.25">
      <c r="A189" s="3">
        <v>2</v>
      </c>
      <c r="B189" s="4" t="s">
        <v>14</v>
      </c>
      <c r="C189" s="5">
        <v>208</v>
      </c>
      <c r="D189" s="5">
        <v>208</v>
      </c>
      <c r="E189" s="5">
        <v>16</v>
      </c>
      <c r="F189" s="5">
        <v>16</v>
      </c>
      <c r="G189" s="5">
        <v>0</v>
      </c>
      <c r="H189" s="5">
        <v>0</v>
      </c>
      <c r="I189" s="5">
        <v>0</v>
      </c>
      <c r="J189" s="5">
        <v>0</v>
      </c>
      <c r="K189" s="7">
        <f t="shared" ref="K189:L190" si="24">C189+E189+G189+I189</f>
        <v>224</v>
      </c>
      <c r="L189" s="7">
        <f t="shared" si="24"/>
        <v>224</v>
      </c>
    </row>
    <row r="190" spans="1:12" x14ac:dyDescent="0.25">
      <c r="A190" s="20">
        <v>3</v>
      </c>
      <c r="B190" s="4" t="s">
        <v>95</v>
      </c>
      <c r="C190" s="5">
        <v>41</v>
      </c>
      <c r="D190" s="5">
        <v>41</v>
      </c>
      <c r="E190" s="5">
        <v>3</v>
      </c>
      <c r="F190" s="5">
        <v>3</v>
      </c>
      <c r="G190" s="5">
        <v>0</v>
      </c>
      <c r="H190" s="5">
        <v>0</v>
      </c>
      <c r="I190" s="5">
        <v>18</v>
      </c>
      <c r="J190" s="5">
        <v>18</v>
      </c>
      <c r="K190" s="7">
        <f t="shared" si="24"/>
        <v>62</v>
      </c>
      <c r="L190" s="7">
        <f t="shared" si="24"/>
        <v>62</v>
      </c>
    </row>
    <row r="191" spans="1:12" x14ac:dyDescent="0.25">
      <c r="B191" s="8" t="s">
        <v>10</v>
      </c>
      <c r="C191" s="9">
        <f t="shared" ref="C191:L191" si="25">C188+C189</f>
        <v>3613</v>
      </c>
      <c r="D191" s="9">
        <f t="shared" si="25"/>
        <v>2669</v>
      </c>
      <c r="E191" s="9">
        <f t="shared" si="25"/>
        <v>774</v>
      </c>
      <c r="F191" s="9">
        <f t="shared" si="25"/>
        <v>699</v>
      </c>
      <c r="G191" s="9">
        <f t="shared" si="25"/>
        <v>103</v>
      </c>
      <c r="H191" s="9">
        <f t="shared" si="25"/>
        <v>101</v>
      </c>
      <c r="I191" s="9">
        <f t="shared" si="25"/>
        <v>233</v>
      </c>
      <c r="J191" s="9">
        <f t="shared" si="25"/>
        <v>221</v>
      </c>
      <c r="K191" s="9">
        <f t="shared" si="25"/>
        <v>4723</v>
      </c>
      <c r="L191" s="9">
        <f t="shared" si="25"/>
        <v>3690</v>
      </c>
    </row>
    <row r="192" spans="1:12" ht="15.75" x14ac:dyDescent="0.25">
      <c r="A192" s="52" t="s">
        <v>15</v>
      </c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</row>
    <row r="193" spans="1:12" x14ac:dyDescent="0.25">
      <c r="A193" s="3">
        <v>4</v>
      </c>
      <c r="B193" s="4" t="s">
        <v>16</v>
      </c>
      <c r="C193" s="10">
        <v>3752</v>
      </c>
      <c r="D193" s="10">
        <v>3311</v>
      </c>
      <c r="E193" s="10">
        <v>544</v>
      </c>
      <c r="F193" s="10">
        <v>472</v>
      </c>
      <c r="G193" s="10">
        <v>1</v>
      </c>
      <c r="H193" s="10">
        <v>0</v>
      </c>
      <c r="I193" s="10">
        <v>141</v>
      </c>
      <c r="J193" s="10">
        <v>132</v>
      </c>
      <c r="K193" s="7">
        <f>C193+E193+G193+I193</f>
        <v>4438</v>
      </c>
      <c r="L193" s="7">
        <f>D193+F193+H193+J193</f>
        <v>3915</v>
      </c>
    </row>
    <row r="194" spans="1:12" x14ac:dyDescent="0.25">
      <c r="A194" s="3">
        <v>5</v>
      </c>
      <c r="B194" s="4" t="s">
        <v>17</v>
      </c>
      <c r="C194" s="11">
        <v>2347</v>
      </c>
      <c r="D194" s="11">
        <v>1794</v>
      </c>
      <c r="E194" s="11">
        <v>560</v>
      </c>
      <c r="F194" s="11">
        <v>483</v>
      </c>
      <c r="G194" s="11">
        <v>0</v>
      </c>
      <c r="H194" s="11">
        <v>0</v>
      </c>
      <c r="I194" s="10">
        <v>5</v>
      </c>
      <c r="J194" s="10">
        <v>4</v>
      </c>
      <c r="K194" s="7">
        <f t="shared" ref="K194:L236" si="26">C194+E194+G194+I194</f>
        <v>2912</v>
      </c>
      <c r="L194" s="7">
        <f t="shared" si="26"/>
        <v>2281</v>
      </c>
    </row>
    <row r="195" spans="1:12" x14ac:dyDescent="0.25">
      <c r="A195" s="3">
        <v>6</v>
      </c>
      <c r="B195" s="4" t="s">
        <v>18</v>
      </c>
      <c r="C195" s="11">
        <v>242</v>
      </c>
      <c r="D195" s="11">
        <v>242</v>
      </c>
      <c r="E195" s="11">
        <v>217</v>
      </c>
      <c r="F195" s="11">
        <v>217</v>
      </c>
      <c r="G195" s="11">
        <v>0</v>
      </c>
      <c r="H195" s="11">
        <v>0</v>
      </c>
      <c r="I195" s="10">
        <v>0</v>
      </c>
      <c r="J195" s="10">
        <v>0</v>
      </c>
      <c r="K195" s="7">
        <f t="shared" si="26"/>
        <v>459</v>
      </c>
      <c r="L195" s="7">
        <f t="shared" si="26"/>
        <v>459</v>
      </c>
    </row>
    <row r="196" spans="1:12" x14ac:dyDescent="0.25">
      <c r="A196" s="3">
        <v>7</v>
      </c>
      <c r="B196" s="4" t="s">
        <v>19</v>
      </c>
      <c r="C196" s="11">
        <v>865</v>
      </c>
      <c r="D196" s="10">
        <v>684</v>
      </c>
      <c r="E196" s="11">
        <v>67</v>
      </c>
      <c r="F196" s="11">
        <v>62</v>
      </c>
      <c r="G196" s="11">
        <v>2</v>
      </c>
      <c r="H196" s="11">
        <v>2</v>
      </c>
      <c r="I196" s="10">
        <v>108</v>
      </c>
      <c r="J196" s="10">
        <v>89</v>
      </c>
      <c r="K196" s="7">
        <f t="shared" si="26"/>
        <v>1042</v>
      </c>
      <c r="L196" s="7">
        <f t="shared" si="26"/>
        <v>837</v>
      </c>
    </row>
    <row r="197" spans="1:12" x14ac:dyDescent="0.25">
      <c r="A197" s="3">
        <v>8</v>
      </c>
      <c r="B197" s="4" t="s">
        <v>20</v>
      </c>
      <c r="C197" s="11">
        <v>2302</v>
      </c>
      <c r="D197" s="11">
        <v>2271</v>
      </c>
      <c r="E197" s="11">
        <v>310</v>
      </c>
      <c r="F197" s="11">
        <v>303</v>
      </c>
      <c r="G197" s="11">
        <v>48</v>
      </c>
      <c r="H197" s="11">
        <v>48</v>
      </c>
      <c r="I197" s="10">
        <v>154</v>
      </c>
      <c r="J197" s="10">
        <v>153</v>
      </c>
      <c r="K197" s="7">
        <f t="shared" si="26"/>
        <v>2814</v>
      </c>
      <c r="L197" s="7">
        <f t="shared" si="26"/>
        <v>2775</v>
      </c>
    </row>
    <row r="198" spans="1:12" x14ac:dyDescent="0.25">
      <c r="A198" s="3">
        <v>9</v>
      </c>
      <c r="B198" s="4" t="s">
        <v>21</v>
      </c>
      <c r="C198" s="11">
        <v>2831</v>
      </c>
      <c r="D198" s="11">
        <v>2558</v>
      </c>
      <c r="E198" s="11">
        <v>825</v>
      </c>
      <c r="F198" s="11">
        <v>775</v>
      </c>
      <c r="G198" s="11">
        <v>4</v>
      </c>
      <c r="H198" s="11">
        <v>4</v>
      </c>
      <c r="I198" s="10">
        <v>7</v>
      </c>
      <c r="J198" s="10">
        <v>6</v>
      </c>
      <c r="K198" s="7">
        <f t="shared" si="26"/>
        <v>3667</v>
      </c>
      <c r="L198" s="7">
        <f t="shared" si="26"/>
        <v>3343</v>
      </c>
    </row>
    <row r="199" spans="1:12" x14ac:dyDescent="0.25">
      <c r="A199" s="3">
        <v>10</v>
      </c>
      <c r="B199" s="4" t="s">
        <v>22</v>
      </c>
      <c r="C199" s="11">
        <v>763</v>
      </c>
      <c r="D199" s="11">
        <v>737</v>
      </c>
      <c r="E199" s="11">
        <v>68</v>
      </c>
      <c r="F199" s="11">
        <v>65</v>
      </c>
      <c r="G199" s="11">
        <v>11</v>
      </c>
      <c r="H199" s="11">
        <v>10</v>
      </c>
      <c r="I199" s="10">
        <v>0</v>
      </c>
      <c r="J199" s="10">
        <v>0</v>
      </c>
      <c r="K199" s="7">
        <f t="shared" si="26"/>
        <v>842</v>
      </c>
      <c r="L199" s="7">
        <f t="shared" si="26"/>
        <v>812</v>
      </c>
    </row>
    <row r="200" spans="1:12" x14ac:dyDescent="0.25">
      <c r="A200" s="3">
        <v>11</v>
      </c>
      <c r="B200" s="4" t="s">
        <v>23</v>
      </c>
      <c r="C200" s="11">
        <v>341</v>
      </c>
      <c r="D200" s="11">
        <v>334</v>
      </c>
      <c r="E200" s="11">
        <v>200</v>
      </c>
      <c r="F200" s="11">
        <v>194</v>
      </c>
      <c r="G200" s="11">
        <v>0</v>
      </c>
      <c r="H200" s="11">
        <v>0</v>
      </c>
      <c r="I200" s="10">
        <v>13</v>
      </c>
      <c r="J200" s="10">
        <v>9</v>
      </c>
      <c r="K200" s="7">
        <f t="shared" si="26"/>
        <v>554</v>
      </c>
      <c r="L200" s="7">
        <f t="shared" si="26"/>
        <v>537</v>
      </c>
    </row>
    <row r="201" spans="1:12" x14ac:dyDescent="0.25">
      <c r="A201" s="3">
        <v>12</v>
      </c>
      <c r="B201" s="4" t="s">
        <v>92</v>
      </c>
      <c r="C201" s="11">
        <v>0</v>
      </c>
      <c r="D201" s="11">
        <v>0</v>
      </c>
      <c r="E201" s="11">
        <v>0</v>
      </c>
      <c r="F201" s="11">
        <v>0</v>
      </c>
      <c r="G201" s="11">
        <v>182</v>
      </c>
      <c r="H201" s="11">
        <v>182</v>
      </c>
      <c r="I201" s="10">
        <v>0</v>
      </c>
      <c r="J201" s="10">
        <v>0</v>
      </c>
      <c r="K201" s="7">
        <f t="shared" si="26"/>
        <v>182</v>
      </c>
      <c r="L201" s="7">
        <f t="shared" si="26"/>
        <v>182</v>
      </c>
    </row>
    <row r="202" spans="1:12" x14ac:dyDescent="0.25">
      <c r="A202" s="12">
        <v>13</v>
      </c>
      <c r="B202" s="13" t="s">
        <v>24</v>
      </c>
      <c r="C202" s="11">
        <v>241</v>
      </c>
      <c r="D202" s="11">
        <v>233</v>
      </c>
      <c r="E202" s="11">
        <v>19</v>
      </c>
      <c r="F202" s="11">
        <v>21</v>
      </c>
      <c r="G202" s="11">
        <v>0</v>
      </c>
      <c r="H202" s="11">
        <v>0</v>
      </c>
      <c r="I202" s="11">
        <v>0</v>
      </c>
      <c r="J202" s="11">
        <v>0</v>
      </c>
      <c r="K202" s="7">
        <f t="shared" si="26"/>
        <v>260</v>
      </c>
      <c r="L202" s="7">
        <f t="shared" si="26"/>
        <v>254</v>
      </c>
    </row>
    <row r="203" spans="1:12" x14ac:dyDescent="0.25">
      <c r="A203" s="12">
        <v>14</v>
      </c>
      <c r="B203" s="13" t="s">
        <v>25</v>
      </c>
      <c r="C203" s="11">
        <v>172</v>
      </c>
      <c r="D203" s="11">
        <v>161</v>
      </c>
      <c r="E203" s="11">
        <v>59</v>
      </c>
      <c r="F203" s="11">
        <v>56</v>
      </c>
      <c r="G203" s="11">
        <v>16</v>
      </c>
      <c r="H203" s="11">
        <v>10</v>
      </c>
      <c r="I203" s="11">
        <v>3</v>
      </c>
      <c r="J203" s="11">
        <v>3</v>
      </c>
      <c r="K203" s="7">
        <f t="shared" si="26"/>
        <v>250</v>
      </c>
      <c r="L203" s="7">
        <f t="shared" si="26"/>
        <v>230</v>
      </c>
    </row>
    <row r="204" spans="1:12" x14ac:dyDescent="0.25">
      <c r="A204" s="12">
        <v>15</v>
      </c>
      <c r="B204" s="13" t="s">
        <v>26</v>
      </c>
      <c r="C204" s="11">
        <v>292</v>
      </c>
      <c r="D204" s="11">
        <v>292</v>
      </c>
      <c r="E204" s="11">
        <v>107</v>
      </c>
      <c r="F204" s="11">
        <v>107</v>
      </c>
      <c r="G204" s="11">
        <v>4</v>
      </c>
      <c r="H204" s="11">
        <v>4</v>
      </c>
      <c r="I204" s="11">
        <v>2</v>
      </c>
      <c r="J204" s="11">
        <v>2</v>
      </c>
      <c r="K204" s="7">
        <f t="shared" si="26"/>
        <v>405</v>
      </c>
      <c r="L204" s="7">
        <f t="shared" si="26"/>
        <v>405</v>
      </c>
    </row>
    <row r="205" spans="1:12" x14ac:dyDescent="0.25">
      <c r="A205" s="12">
        <v>16</v>
      </c>
      <c r="B205" s="13" t="s">
        <v>27</v>
      </c>
      <c r="C205" s="11">
        <v>1043</v>
      </c>
      <c r="D205" s="11">
        <v>1036</v>
      </c>
      <c r="E205" s="11">
        <v>96</v>
      </c>
      <c r="F205" s="11">
        <v>93</v>
      </c>
      <c r="G205" s="11">
        <v>10</v>
      </c>
      <c r="H205" s="11">
        <v>10</v>
      </c>
      <c r="I205" s="11">
        <v>26</v>
      </c>
      <c r="J205" s="11">
        <v>24</v>
      </c>
      <c r="K205" s="7">
        <f t="shared" si="26"/>
        <v>1175</v>
      </c>
      <c r="L205" s="7">
        <f t="shared" si="26"/>
        <v>1163</v>
      </c>
    </row>
    <row r="206" spans="1:12" x14ac:dyDescent="0.25">
      <c r="A206" s="12">
        <v>17</v>
      </c>
      <c r="B206" s="13" t="s">
        <v>28</v>
      </c>
      <c r="C206" s="11">
        <v>807</v>
      </c>
      <c r="D206" s="11">
        <v>807</v>
      </c>
      <c r="E206" s="11">
        <v>137</v>
      </c>
      <c r="F206" s="11">
        <v>137</v>
      </c>
      <c r="G206" s="11">
        <v>0</v>
      </c>
      <c r="H206" s="11">
        <v>0</v>
      </c>
      <c r="I206" s="11">
        <v>5</v>
      </c>
      <c r="J206" s="11">
        <v>5</v>
      </c>
      <c r="K206" s="7">
        <f t="shared" si="26"/>
        <v>949</v>
      </c>
      <c r="L206" s="7">
        <f t="shared" si="26"/>
        <v>949</v>
      </c>
    </row>
    <row r="207" spans="1:12" x14ac:dyDescent="0.25">
      <c r="A207" s="12">
        <v>18</v>
      </c>
      <c r="B207" s="13" t="s">
        <v>29</v>
      </c>
      <c r="C207" s="11">
        <v>1691</v>
      </c>
      <c r="D207" s="11">
        <v>1305</v>
      </c>
      <c r="E207" s="11">
        <v>354</v>
      </c>
      <c r="F207" s="11">
        <v>300</v>
      </c>
      <c r="G207" s="11">
        <v>54</v>
      </c>
      <c r="H207" s="11">
        <v>40</v>
      </c>
      <c r="I207" s="11">
        <v>119</v>
      </c>
      <c r="J207" s="11">
        <v>113</v>
      </c>
      <c r="K207" s="7">
        <f t="shared" si="26"/>
        <v>2218</v>
      </c>
      <c r="L207" s="7">
        <f t="shared" si="26"/>
        <v>1758</v>
      </c>
    </row>
    <row r="208" spans="1:12" x14ac:dyDescent="0.25">
      <c r="A208" s="12">
        <v>19</v>
      </c>
      <c r="B208" s="13" t="s">
        <v>30</v>
      </c>
      <c r="C208" s="11">
        <v>56</v>
      </c>
      <c r="D208" s="11">
        <v>54</v>
      </c>
      <c r="E208" s="11">
        <v>7</v>
      </c>
      <c r="F208" s="11">
        <v>7</v>
      </c>
      <c r="G208" s="11">
        <v>0</v>
      </c>
      <c r="H208" s="11">
        <v>0</v>
      </c>
      <c r="I208" s="11">
        <v>45</v>
      </c>
      <c r="J208" s="11">
        <v>40</v>
      </c>
      <c r="K208" s="7">
        <f t="shared" si="26"/>
        <v>108</v>
      </c>
      <c r="L208" s="7">
        <f t="shared" si="26"/>
        <v>101</v>
      </c>
    </row>
    <row r="209" spans="1:12" x14ac:dyDescent="0.25">
      <c r="A209" s="12">
        <v>20</v>
      </c>
      <c r="B209" s="13" t="s">
        <v>31</v>
      </c>
      <c r="C209" s="11">
        <v>2570</v>
      </c>
      <c r="D209" s="11">
        <v>1952</v>
      </c>
      <c r="E209" s="11">
        <v>446</v>
      </c>
      <c r="F209" s="11">
        <v>344</v>
      </c>
      <c r="G209" s="11">
        <v>0</v>
      </c>
      <c r="H209" s="11">
        <v>0</v>
      </c>
      <c r="I209" s="11">
        <v>114</v>
      </c>
      <c r="J209" s="11">
        <v>90</v>
      </c>
      <c r="K209" s="7">
        <f t="shared" si="26"/>
        <v>3130</v>
      </c>
      <c r="L209" s="7">
        <f t="shared" si="26"/>
        <v>2386</v>
      </c>
    </row>
    <row r="210" spans="1:12" x14ac:dyDescent="0.25">
      <c r="A210" s="12">
        <v>21</v>
      </c>
      <c r="B210" s="13" t="s">
        <v>32</v>
      </c>
      <c r="C210" s="11">
        <v>5031</v>
      </c>
      <c r="D210" s="11">
        <v>4459</v>
      </c>
      <c r="E210" s="11">
        <v>433</v>
      </c>
      <c r="F210" s="11">
        <v>391</v>
      </c>
      <c r="G210" s="11">
        <v>0</v>
      </c>
      <c r="H210" s="11">
        <v>0</v>
      </c>
      <c r="I210" s="11">
        <v>114</v>
      </c>
      <c r="J210" s="11">
        <v>93</v>
      </c>
      <c r="K210" s="7">
        <f t="shared" si="26"/>
        <v>5578</v>
      </c>
      <c r="L210" s="7">
        <f t="shared" si="26"/>
        <v>4943</v>
      </c>
    </row>
    <row r="211" spans="1:12" x14ac:dyDescent="0.25">
      <c r="A211" s="12">
        <v>22</v>
      </c>
      <c r="B211" s="13" t="s">
        <v>33</v>
      </c>
      <c r="C211" s="11">
        <v>811</v>
      </c>
      <c r="D211" s="11">
        <v>655</v>
      </c>
      <c r="E211" s="11">
        <v>364</v>
      </c>
      <c r="F211" s="11">
        <v>324</v>
      </c>
      <c r="G211" s="11">
        <v>0</v>
      </c>
      <c r="H211" s="11">
        <v>0</v>
      </c>
      <c r="I211" s="11">
        <v>7</v>
      </c>
      <c r="J211" s="11">
        <v>7</v>
      </c>
      <c r="K211" s="7">
        <f t="shared" si="26"/>
        <v>1182</v>
      </c>
      <c r="L211" s="7">
        <f t="shared" si="26"/>
        <v>986</v>
      </c>
    </row>
    <row r="212" spans="1:12" x14ac:dyDescent="0.25">
      <c r="A212" s="12">
        <v>23</v>
      </c>
      <c r="B212" s="13" t="s">
        <v>34</v>
      </c>
      <c r="C212" s="11">
        <v>0</v>
      </c>
      <c r="D212" s="11">
        <v>0</v>
      </c>
      <c r="E212" s="11">
        <v>0</v>
      </c>
      <c r="F212" s="11">
        <v>0</v>
      </c>
      <c r="G212" s="11">
        <v>441</v>
      </c>
      <c r="H212" s="11">
        <v>364</v>
      </c>
      <c r="I212" s="11">
        <v>0</v>
      </c>
      <c r="J212" s="11">
        <v>0</v>
      </c>
      <c r="K212" s="7">
        <f t="shared" si="26"/>
        <v>441</v>
      </c>
      <c r="L212" s="7">
        <f t="shared" si="26"/>
        <v>364</v>
      </c>
    </row>
    <row r="213" spans="1:12" x14ac:dyDescent="0.25">
      <c r="A213" s="12">
        <v>24</v>
      </c>
      <c r="B213" s="13" t="s">
        <v>35</v>
      </c>
      <c r="C213" s="11">
        <v>0</v>
      </c>
      <c r="D213" s="11">
        <v>0</v>
      </c>
      <c r="E213" s="11">
        <v>0</v>
      </c>
      <c r="F213" s="11">
        <v>0</v>
      </c>
      <c r="G213" s="11">
        <v>179</v>
      </c>
      <c r="H213" s="11">
        <v>177</v>
      </c>
      <c r="I213" s="11">
        <v>0</v>
      </c>
      <c r="J213" s="11">
        <v>0</v>
      </c>
      <c r="K213" s="7">
        <f t="shared" si="26"/>
        <v>179</v>
      </c>
      <c r="L213" s="7">
        <f t="shared" si="26"/>
        <v>177</v>
      </c>
    </row>
    <row r="214" spans="1:12" x14ac:dyDescent="0.25">
      <c r="A214" s="12">
        <v>25</v>
      </c>
      <c r="B214" s="13" t="s">
        <v>36</v>
      </c>
      <c r="C214" s="11">
        <v>461</v>
      </c>
      <c r="D214" s="11">
        <v>417</v>
      </c>
      <c r="E214" s="11">
        <v>208</v>
      </c>
      <c r="F214" s="11">
        <v>175</v>
      </c>
      <c r="G214" s="11">
        <v>2</v>
      </c>
      <c r="H214" s="11">
        <v>1</v>
      </c>
      <c r="I214" s="11">
        <v>1</v>
      </c>
      <c r="J214" s="11">
        <v>1</v>
      </c>
      <c r="K214" s="7">
        <f t="shared" si="26"/>
        <v>672</v>
      </c>
      <c r="L214" s="7">
        <f t="shared" si="26"/>
        <v>594</v>
      </c>
    </row>
    <row r="215" spans="1:12" x14ac:dyDescent="0.25">
      <c r="A215" s="12">
        <v>26</v>
      </c>
      <c r="B215" s="13" t="s">
        <v>37</v>
      </c>
      <c r="C215" s="11">
        <v>806</v>
      </c>
      <c r="D215" s="11">
        <v>758</v>
      </c>
      <c r="E215" s="11">
        <v>177</v>
      </c>
      <c r="F215" s="11">
        <v>168</v>
      </c>
      <c r="G215" s="11">
        <v>47</v>
      </c>
      <c r="H215" s="11">
        <v>47</v>
      </c>
      <c r="I215" s="11">
        <v>19</v>
      </c>
      <c r="J215" s="11">
        <v>16</v>
      </c>
      <c r="K215" s="7">
        <f t="shared" si="26"/>
        <v>1049</v>
      </c>
      <c r="L215" s="7">
        <f t="shared" si="26"/>
        <v>989</v>
      </c>
    </row>
    <row r="216" spans="1:12" x14ac:dyDescent="0.25">
      <c r="A216" s="12">
        <v>27</v>
      </c>
      <c r="B216" s="13" t="s">
        <v>38</v>
      </c>
      <c r="C216" s="11">
        <v>317</v>
      </c>
      <c r="D216" s="11">
        <v>290</v>
      </c>
      <c r="E216" s="11">
        <v>333</v>
      </c>
      <c r="F216" s="11">
        <v>307</v>
      </c>
      <c r="G216" s="11">
        <v>60</v>
      </c>
      <c r="H216" s="11">
        <v>55</v>
      </c>
      <c r="I216" s="11">
        <v>0</v>
      </c>
      <c r="J216" s="11">
        <v>0</v>
      </c>
      <c r="K216" s="7">
        <f t="shared" si="26"/>
        <v>710</v>
      </c>
      <c r="L216" s="7">
        <f t="shared" si="26"/>
        <v>652</v>
      </c>
    </row>
    <row r="217" spans="1:12" x14ac:dyDescent="0.25">
      <c r="A217" s="12">
        <v>28</v>
      </c>
      <c r="B217" s="13" t="s">
        <v>39</v>
      </c>
      <c r="C217" s="11">
        <v>661</v>
      </c>
      <c r="D217" s="11">
        <v>540</v>
      </c>
      <c r="E217" s="11">
        <v>474</v>
      </c>
      <c r="F217" s="11">
        <v>396</v>
      </c>
      <c r="G217" s="11">
        <v>411</v>
      </c>
      <c r="H217" s="11">
        <v>290</v>
      </c>
      <c r="I217" s="11">
        <v>4</v>
      </c>
      <c r="J217" s="11">
        <v>4</v>
      </c>
      <c r="K217" s="7">
        <f t="shared" si="26"/>
        <v>1550</v>
      </c>
      <c r="L217" s="7">
        <f t="shared" si="26"/>
        <v>1230</v>
      </c>
    </row>
    <row r="218" spans="1:12" x14ac:dyDescent="0.25">
      <c r="A218" s="12">
        <v>29</v>
      </c>
      <c r="B218" s="13" t="s">
        <v>40</v>
      </c>
      <c r="C218" s="11">
        <v>164</v>
      </c>
      <c r="D218" s="11">
        <v>164</v>
      </c>
      <c r="E218" s="11">
        <v>63</v>
      </c>
      <c r="F218" s="11">
        <v>63</v>
      </c>
      <c r="G218" s="11">
        <v>4</v>
      </c>
      <c r="H218" s="11">
        <v>4</v>
      </c>
      <c r="I218" s="11">
        <v>14</v>
      </c>
      <c r="J218" s="11">
        <v>14</v>
      </c>
      <c r="K218" s="7">
        <f t="shared" si="26"/>
        <v>245</v>
      </c>
      <c r="L218" s="7">
        <f t="shared" si="26"/>
        <v>245</v>
      </c>
    </row>
    <row r="219" spans="1:12" x14ac:dyDescent="0.25">
      <c r="A219" s="12">
        <v>30</v>
      </c>
      <c r="B219" s="13" t="s">
        <v>41</v>
      </c>
      <c r="C219" s="11">
        <v>245</v>
      </c>
      <c r="D219" s="11">
        <v>225</v>
      </c>
      <c r="E219" s="11">
        <v>88</v>
      </c>
      <c r="F219" s="11">
        <v>81</v>
      </c>
      <c r="G219" s="11">
        <v>2</v>
      </c>
      <c r="H219" s="11">
        <v>2</v>
      </c>
      <c r="I219" s="11">
        <v>10</v>
      </c>
      <c r="J219" s="11">
        <v>3</v>
      </c>
      <c r="K219" s="7">
        <f t="shared" si="26"/>
        <v>345</v>
      </c>
      <c r="L219" s="7">
        <f t="shared" si="26"/>
        <v>311</v>
      </c>
    </row>
    <row r="220" spans="1:12" x14ac:dyDescent="0.25">
      <c r="A220" s="12">
        <v>31</v>
      </c>
      <c r="B220" s="13" t="s">
        <v>42</v>
      </c>
      <c r="C220" s="11">
        <v>156</v>
      </c>
      <c r="D220" s="11">
        <v>154</v>
      </c>
      <c r="E220" s="11">
        <v>41</v>
      </c>
      <c r="F220" s="11">
        <v>38</v>
      </c>
      <c r="G220" s="11">
        <v>1</v>
      </c>
      <c r="H220" s="11">
        <v>1</v>
      </c>
      <c r="I220" s="11">
        <v>5</v>
      </c>
      <c r="J220" s="11">
        <v>5</v>
      </c>
      <c r="K220" s="7">
        <f t="shared" si="26"/>
        <v>203</v>
      </c>
      <c r="L220" s="7">
        <f t="shared" si="26"/>
        <v>198</v>
      </c>
    </row>
    <row r="221" spans="1:12" x14ac:dyDescent="0.25">
      <c r="A221" s="12">
        <v>32</v>
      </c>
      <c r="B221" s="13" t="s">
        <v>43</v>
      </c>
      <c r="C221" s="11">
        <v>20</v>
      </c>
      <c r="D221" s="11">
        <v>17</v>
      </c>
      <c r="E221" s="11">
        <v>4</v>
      </c>
      <c r="F221" s="11">
        <v>4</v>
      </c>
      <c r="G221" s="11">
        <v>0</v>
      </c>
      <c r="H221" s="11">
        <v>0</v>
      </c>
      <c r="I221" s="11">
        <v>0</v>
      </c>
      <c r="J221" s="11">
        <v>0</v>
      </c>
      <c r="K221" s="7">
        <f t="shared" si="26"/>
        <v>24</v>
      </c>
      <c r="L221" s="7">
        <f t="shared" si="26"/>
        <v>21</v>
      </c>
    </row>
    <row r="222" spans="1:12" x14ac:dyDescent="0.25">
      <c r="A222" s="12">
        <v>33</v>
      </c>
      <c r="B222" s="13" t="s">
        <v>44</v>
      </c>
      <c r="C222" s="11">
        <v>28</v>
      </c>
      <c r="D222" s="11">
        <v>24</v>
      </c>
      <c r="E222" s="11">
        <v>12</v>
      </c>
      <c r="F222" s="11">
        <v>11</v>
      </c>
      <c r="G222" s="11">
        <v>0</v>
      </c>
      <c r="H222" s="11">
        <v>0</v>
      </c>
      <c r="I222" s="11">
        <v>7</v>
      </c>
      <c r="J222" s="11">
        <v>7</v>
      </c>
      <c r="K222" s="7">
        <f t="shared" si="26"/>
        <v>47</v>
      </c>
      <c r="L222" s="7">
        <f t="shared" si="26"/>
        <v>42</v>
      </c>
    </row>
    <row r="223" spans="1:12" x14ac:dyDescent="0.25">
      <c r="A223" s="12">
        <v>34</v>
      </c>
      <c r="B223" s="13" t="s">
        <v>45</v>
      </c>
      <c r="C223" s="11">
        <v>170</v>
      </c>
      <c r="D223" s="11">
        <v>166</v>
      </c>
      <c r="E223" s="11">
        <v>27</v>
      </c>
      <c r="F223" s="11">
        <v>28</v>
      </c>
      <c r="G223" s="11">
        <v>1</v>
      </c>
      <c r="H223" s="11">
        <v>0</v>
      </c>
      <c r="I223" s="11">
        <v>0</v>
      </c>
      <c r="J223" s="11">
        <v>0</v>
      </c>
      <c r="K223" s="7">
        <f t="shared" si="26"/>
        <v>198</v>
      </c>
      <c r="L223" s="7">
        <f t="shared" si="26"/>
        <v>194</v>
      </c>
    </row>
    <row r="224" spans="1:12" x14ac:dyDescent="0.25">
      <c r="A224" s="12">
        <v>35</v>
      </c>
      <c r="B224" s="13" t="s">
        <v>46</v>
      </c>
      <c r="C224" s="11">
        <v>193</v>
      </c>
      <c r="D224" s="11">
        <v>187</v>
      </c>
      <c r="E224" s="11">
        <v>43</v>
      </c>
      <c r="F224" s="11">
        <v>43</v>
      </c>
      <c r="G224" s="11">
        <v>1</v>
      </c>
      <c r="H224" s="11">
        <v>0</v>
      </c>
      <c r="I224" s="11">
        <v>10</v>
      </c>
      <c r="J224" s="11">
        <v>6</v>
      </c>
      <c r="K224" s="7">
        <f t="shared" si="26"/>
        <v>247</v>
      </c>
      <c r="L224" s="7">
        <f t="shared" si="26"/>
        <v>236</v>
      </c>
    </row>
    <row r="225" spans="1:12" x14ac:dyDescent="0.25">
      <c r="A225" s="12">
        <v>36</v>
      </c>
      <c r="B225" s="13" t="s">
        <v>47</v>
      </c>
      <c r="C225" s="11">
        <v>289</v>
      </c>
      <c r="D225" s="11">
        <v>285</v>
      </c>
      <c r="E225" s="11">
        <v>84</v>
      </c>
      <c r="F225" s="11">
        <v>83</v>
      </c>
      <c r="G225" s="11">
        <v>3</v>
      </c>
      <c r="H225" s="11">
        <v>1</v>
      </c>
      <c r="I225" s="11">
        <v>2</v>
      </c>
      <c r="J225" s="11">
        <v>0</v>
      </c>
      <c r="K225" s="7">
        <f t="shared" si="26"/>
        <v>378</v>
      </c>
      <c r="L225" s="7">
        <f t="shared" si="26"/>
        <v>369</v>
      </c>
    </row>
    <row r="226" spans="1:12" x14ac:dyDescent="0.25">
      <c r="A226" s="12">
        <v>37</v>
      </c>
      <c r="B226" s="13" t="s">
        <v>48</v>
      </c>
      <c r="C226" s="11">
        <v>35</v>
      </c>
      <c r="D226" s="11">
        <v>35</v>
      </c>
      <c r="E226" s="11">
        <v>14</v>
      </c>
      <c r="F226" s="11">
        <v>14</v>
      </c>
      <c r="G226" s="11">
        <v>1</v>
      </c>
      <c r="H226" s="11">
        <v>1</v>
      </c>
      <c r="I226" s="11">
        <v>2</v>
      </c>
      <c r="J226" s="11">
        <v>2</v>
      </c>
      <c r="K226" s="7">
        <f t="shared" si="26"/>
        <v>52</v>
      </c>
      <c r="L226" s="7">
        <f t="shared" si="26"/>
        <v>52</v>
      </c>
    </row>
    <row r="227" spans="1:12" x14ac:dyDescent="0.25">
      <c r="A227" s="12">
        <v>38</v>
      </c>
      <c r="B227" s="13" t="s">
        <v>49</v>
      </c>
      <c r="C227" s="11">
        <v>74</v>
      </c>
      <c r="D227" s="11">
        <v>74</v>
      </c>
      <c r="E227" s="11">
        <v>30</v>
      </c>
      <c r="F227" s="11">
        <v>30</v>
      </c>
      <c r="G227" s="11">
        <v>3</v>
      </c>
      <c r="H227" s="11">
        <v>3</v>
      </c>
      <c r="I227" s="11">
        <v>4</v>
      </c>
      <c r="J227" s="11">
        <v>4</v>
      </c>
      <c r="K227" s="7">
        <f t="shared" si="26"/>
        <v>111</v>
      </c>
      <c r="L227" s="7">
        <f t="shared" si="26"/>
        <v>111</v>
      </c>
    </row>
    <row r="228" spans="1:12" x14ac:dyDescent="0.25">
      <c r="A228" s="12">
        <v>39</v>
      </c>
      <c r="B228" s="13" t="s">
        <v>50</v>
      </c>
      <c r="C228" s="11">
        <v>133</v>
      </c>
      <c r="D228" s="11">
        <v>128</v>
      </c>
      <c r="E228" s="11">
        <v>32</v>
      </c>
      <c r="F228" s="11">
        <v>30</v>
      </c>
      <c r="G228" s="11">
        <v>1</v>
      </c>
      <c r="H228" s="11">
        <v>0</v>
      </c>
      <c r="I228" s="11">
        <v>1</v>
      </c>
      <c r="J228" s="11">
        <v>0</v>
      </c>
      <c r="K228" s="7">
        <f t="shared" si="26"/>
        <v>167</v>
      </c>
      <c r="L228" s="7">
        <f t="shared" si="26"/>
        <v>158</v>
      </c>
    </row>
    <row r="229" spans="1:12" x14ac:dyDescent="0.25">
      <c r="A229" s="12">
        <v>40</v>
      </c>
      <c r="B229" s="13" t="s">
        <v>96</v>
      </c>
      <c r="C229" s="11">
        <v>214</v>
      </c>
      <c r="D229" s="11">
        <v>203</v>
      </c>
      <c r="E229" s="11">
        <v>38</v>
      </c>
      <c r="F229" s="11">
        <v>35</v>
      </c>
      <c r="G229" s="11">
        <v>7</v>
      </c>
      <c r="H229" s="11">
        <v>7</v>
      </c>
      <c r="I229" s="11">
        <v>3</v>
      </c>
      <c r="J229" s="11">
        <v>3</v>
      </c>
      <c r="K229" s="7">
        <f t="shared" si="26"/>
        <v>262</v>
      </c>
      <c r="L229" s="7">
        <f t="shared" si="26"/>
        <v>248</v>
      </c>
    </row>
    <row r="230" spans="1:12" x14ac:dyDescent="0.25">
      <c r="A230" s="12">
        <v>41</v>
      </c>
      <c r="B230" s="13" t="s">
        <v>102</v>
      </c>
      <c r="C230" s="11">
        <v>3</v>
      </c>
      <c r="D230" s="11">
        <v>3</v>
      </c>
      <c r="E230" s="11">
        <v>2</v>
      </c>
      <c r="F230" s="11">
        <v>2</v>
      </c>
      <c r="G230" s="11">
        <v>0</v>
      </c>
      <c r="H230" s="11">
        <v>0</v>
      </c>
      <c r="I230" s="11">
        <v>1</v>
      </c>
      <c r="J230" s="11">
        <v>1</v>
      </c>
      <c r="K230" s="7">
        <f t="shared" si="26"/>
        <v>6</v>
      </c>
      <c r="L230" s="7">
        <f t="shared" si="26"/>
        <v>6</v>
      </c>
    </row>
    <row r="231" spans="1:12" x14ac:dyDescent="0.25">
      <c r="A231" s="12">
        <v>42</v>
      </c>
      <c r="B231" s="13" t="s">
        <v>51</v>
      </c>
      <c r="C231" s="11">
        <v>277</v>
      </c>
      <c r="D231" s="11">
        <v>264</v>
      </c>
      <c r="E231" s="11">
        <v>44</v>
      </c>
      <c r="F231" s="11">
        <v>50</v>
      </c>
      <c r="G231" s="11">
        <v>0</v>
      </c>
      <c r="H231" s="11">
        <v>0</v>
      </c>
      <c r="I231" s="11">
        <v>7</v>
      </c>
      <c r="J231" s="11">
        <v>7</v>
      </c>
      <c r="K231" s="7">
        <f t="shared" si="26"/>
        <v>328</v>
      </c>
      <c r="L231" s="7">
        <f t="shared" si="26"/>
        <v>321</v>
      </c>
    </row>
    <row r="232" spans="1:12" x14ac:dyDescent="0.25">
      <c r="A232" s="12">
        <v>43</v>
      </c>
      <c r="B232" s="13" t="s">
        <v>52</v>
      </c>
      <c r="C232" s="11">
        <v>228</v>
      </c>
      <c r="D232" s="11">
        <v>227</v>
      </c>
      <c r="E232" s="11">
        <v>40</v>
      </c>
      <c r="F232" s="11">
        <v>37</v>
      </c>
      <c r="G232" s="11">
        <v>0</v>
      </c>
      <c r="H232" s="11">
        <v>0</v>
      </c>
      <c r="I232" s="11">
        <v>3</v>
      </c>
      <c r="J232" s="11">
        <v>3</v>
      </c>
      <c r="K232" s="7">
        <f t="shared" si="26"/>
        <v>271</v>
      </c>
      <c r="L232" s="7">
        <f t="shared" si="26"/>
        <v>267</v>
      </c>
    </row>
    <row r="233" spans="1:12" x14ac:dyDescent="0.25">
      <c r="A233" s="12">
        <v>44</v>
      </c>
      <c r="B233" s="13" t="s">
        <v>103</v>
      </c>
      <c r="C233" s="11">
        <v>36</v>
      </c>
      <c r="D233" s="11">
        <v>33</v>
      </c>
      <c r="E233" s="11">
        <v>17</v>
      </c>
      <c r="F233" s="11">
        <v>15</v>
      </c>
      <c r="G233" s="11">
        <v>2</v>
      </c>
      <c r="H233" s="11">
        <v>1</v>
      </c>
      <c r="I233" s="11">
        <v>0</v>
      </c>
      <c r="J233" s="11">
        <v>0</v>
      </c>
      <c r="K233" s="7">
        <f t="shared" si="26"/>
        <v>55</v>
      </c>
      <c r="L233" s="7">
        <f t="shared" si="26"/>
        <v>49</v>
      </c>
    </row>
    <row r="234" spans="1:12" x14ac:dyDescent="0.25">
      <c r="A234" s="12">
        <v>45</v>
      </c>
      <c r="B234" s="13" t="s">
        <v>54</v>
      </c>
      <c r="C234" s="11">
        <v>36</v>
      </c>
      <c r="D234" s="11">
        <v>36</v>
      </c>
      <c r="E234" s="11">
        <v>10</v>
      </c>
      <c r="F234" s="11">
        <v>10</v>
      </c>
      <c r="G234" s="11">
        <v>0</v>
      </c>
      <c r="H234" s="11">
        <v>0</v>
      </c>
      <c r="I234" s="11">
        <v>0</v>
      </c>
      <c r="J234" s="11">
        <v>0</v>
      </c>
      <c r="K234" s="7">
        <f t="shared" si="26"/>
        <v>46</v>
      </c>
      <c r="L234" s="7">
        <f t="shared" si="26"/>
        <v>46</v>
      </c>
    </row>
    <row r="235" spans="1:12" x14ac:dyDescent="0.25">
      <c r="A235" s="12">
        <v>46</v>
      </c>
      <c r="B235" s="13" t="s">
        <v>55</v>
      </c>
      <c r="C235" s="11">
        <v>346</v>
      </c>
      <c r="D235" s="11">
        <v>346</v>
      </c>
      <c r="E235" s="11">
        <v>69</v>
      </c>
      <c r="F235" s="11">
        <v>69</v>
      </c>
      <c r="G235" s="11">
        <v>0</v>
      </c>
      <c r="H235" s="11">
        <v>0</v>
      </c>
      <c r="I235" s="11">
        <v>3</v>
      </c>
      <c r="J235" s="11">
        <v>3</v>
      </c>
      <c r="K235" s="7">
        <f t="shared" si="26"/>
        <v>418</v>
      </c>
      <c r="L235" s="7">
        <f t="shared" si="26"/>
        <v>418</v>
      </c>
    </row>
    <row r="236" spans="1:12" x14ac:dyDescent="0.25">
      <c r="A236" s="12">
        <v>47</v>
      </c>
      <c r="B236" s="13" t="s">
        <v>56</v>
      </c>
      <c r="C236" s="11">
        <v>320</v>
      </c>
      <c r="D236" s="11">
        <v>277</v>
      </c>
      <c r="E236" s="11">
        <v>59</v>
      </c>
      <c r="F236" s="11">
        <v>56</v>
      </c>
      <c r="G236" s="11">
        <v>0</v>
      </c>
      <c r="H236" s="11">
        <v>0</v>
      </c>
      <c r="I236" s="11">
        <v>4</v>
      </c>
      <c r="J236" s="11">
        <v>1</v>
      </c>
      <c r="K236" s="7">
        <f t="shared" si="26"/>
        <v>383</v>
      </c>
      <c r="L236" s="7">
        <f t="shared" si="26"/>
        <v>334</v>
      </c>
    </row>
    <row r="237" spans="1:12" x14ac:dyDescent="0.25">
      <c r="B237" s="8" t="s">
        <v>10</v>
      </c>
      <c r="C237" s="9">
        <f t="shared" ref="C237:L237" si="27">SUM(C193:C236)</f>
        <v>31369</v>
      </c>
      <c r="D237" s="9">
        <f t="shared" si="27"/>
        <v>27738</v>
      </c>
      <c r="E237" s="9">
        <f t="shared" si="27"/>
        <v>6722</v>
      </c>
      <c r="F237" s="9">
        <f t="shared" si="27"/>
        <v>6096</v>
      </c>
      <c r="G237" s="9">
        <f t="shared" si="27"/>
        <v>1498</v>
      </c>
      <c r="H237" s="9">
        <f t="shared" si="27"/>
        <v>1264</v>
      </c>
      <c r="I237" s="9">
        <f t="shared" si="27"/>
        <v>963</v>
      </c>
      <c r="J237" s="9">
        <f t="shared" si="27"/>
        <v>850</v>
      </c>
      <c r="K237" s="9">
        <f t="shared" si="27"/>
        <v>40552</v>
      </c>
      <c r="L237" s="9">
        <f t="shared" si="27"/>
        <v>35948</v>
      </c>
    </row>
    <row r="238" spans="1:12" ht="15.75" x14ac:dyDescent="0.25">
      <c r="A238" s="52" t="s">
        <v>57</v>
      </c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</row>
    <row r="239" spans="1:12" x14ac:dyDescent="0.25">
      <c r="A239" s="3">
        <v>48</v>
      </c>
      <c r="B239" s="4" t="s">
        <v>58</v>
      </c>
      <c r="C239" s="11">
        <v>972</v>
      </c>
      <c r="D239" s="11">
        <v>962</v>
      </c>
      <c r="E239" s="11">
        <v>126</v>
      </c>
      <c r="F239" s="11">
        <v>126</v>
      </c>
      <c r="G239" s="11">
        <v>3</v>
      </c>
      <c r="H239" s="11">
        <v>3</v>
      </c>
      <c r="I239" s="10">
        <v>71</v>
      </c>
      <c r="J239" s="10">
        <v>70</v>
      </c>
      <c r="K239" s="7">
        <f t="shared" ref="K239:L254" si="28">C239+E239+G239+I239</f>
        <v>1172</v>
      </c>
      <c r="L239" s="7">
        <f t="shared" si="28"/>
        <v>1161</v>
      </c>
    </row>
    <row r="240" spans="1:12" x14ac:dyDescent="0.25">
      <c r="A240" s="3">
        <v>49</v>
      </c>
      <c r="B240" s="4" t="s">
        <v>59</v>
      </c>
      <c r="C240" s="11">
        <v>257</v>
      </c>
      <c r="D240" s="11">
        <v>255</v>
      </c>
      <c r="E240" s="11">
        <v>60</v>
      </c>
      <c r="F240" s="11">
        <v>60</v>
      </c>
      <c r="G240" s="11">
        <v>0</v>
      </c>
      <c r="H240" s="11">
        <v>0</v>
      </c>
      <c r="I240" s="10">
        <v>1</v>
      </c>
      <c r="J240" s="10">
        <v>1</v>
      </c>
      <c r="K240" s="7">
        <f t="shared" si="28"/>
        <v>318</v>
      </c>
      <c r="L240" s="7">
        <f t="shared" si="28"/>
        <v>316</v>
      </c>
    </row>
    <row r="241" spans="1:12" x14ac:dyDescent="0.25">
      <c r="A241" s="3">
        <v>50</v>
      </c>
      <c r="B241" s="4" t="s">
        <v>60</v>
      </c>
      <c r="C241" s="11">
        <v>0</v>
      </c>
      <c r="D241" s="11">
        <v>0</v>
      </c>
      <c r="E241" s="11">
        <v>0</v>
      </c>
      <c r="F241" s="11">
        <v>0</v>
      </c>
      <c r="G241" s="11">
        <v>140</v>
      </c>
      <c r="H241" s="11">
        <v>133</v>
      </c>
      <c r="I241" s="10">
        <v>0</v>
      </c>
      <c r="J241" s="10">
        <v>0</v>
      </c>
      <c r="K241" s="7">
        <f t="shared" si="28"/>
        <v>140</v>
      </c>
      <c r="L241" s="7">
        <f t="shared" si="28"/>
        <v>133</v>
      </c>
    </row>
    <row r="242" spans="1:12" x14ac:dyDescent="0.25">
      <c r="A242" s="3">
        <v>51</v>
      </c>
      <c r="B242" s="4" t="s">
        <v>61</v>
      </c>
      <c r="C242" s="11">
        <v>2214</v>
      </c>
      <c r="D242" s="11">
        <v>1971</v>
      </c>
      <c r="E242" s="11">
        <v>787</v>
      </c>
      <c r="F242" s="11">
        <v>755</v>
      </c>
      <c r="G242" s="11">
        <v>11</v>
      </c>
      <c r="H242" s="11">
        <v>2</v>
      </c>
      <c r="I242" s="10">
        <v>49</v>
      </c>
      <c r="J242" s="10">
        <v>45</v>
      </c>
      <c r="K242" s="7">
        <f t="shared" si="28"/>
        <v>3061</v>
      </c>
      <c r="L242" s="7">
        <f t="shared" si="28"/>
        <v>2773</v>
      </c>
    </row>
    <row r="243" spans="1:12" x14ac:dyDescent="0.25">
      <c r="A243" s="3">
        <v>52</v>
      </c>
      <c r="B243" s="4" t="s">
        <v>62</v>
      </c>
      <c r="C243" s="10">
        <v>4094</v>
      </c>
      <c r="D243" s="10">
        <v>2862</v>
      </c>
      <c r="E243" s="10">
        <v>485</v>
      </c>
      <c r="F243" s="10">
        <v>433</v>
      </c>
      <c r="G243" s="11">
        <v>16</v>
      </c>
      <c r="H243" s="11">
        <v>2</v>
      </c>
      <c r="I243" s="10">
        <v>128</v>
      </c>
      <c r="J243" s="10">
        <v>108</v>
      </c>
      <c r="K243" s="7">
        <f t="shared" si="28"/>
        <v>4723</v>
      </c>
      <c r="L243" s="7">
        <f t="shared" si="28"/>
        <v>3405</v>
      </c>
    </row>
    <row r="244" spans="1:12" x14ac:dyDescent="0.25">
      <c r="A244" s="3">
        <v>53</v>
      </c>
      <c r="B244" s="4" t="s">
        <v>63</v>
      </c>
      <c r="C244" s="10">
        <v>0</v>
      </c>
      <c r="D244" s="10">
        <v>0</v>
      </c>
      <c r="E244" s="10">
        <v>0</v>
      </c>
      <c r="F244" s="10">
        <v>0</v>
      </c>
      <c r="G244" s="11">
        <v>342</v>
      </c>
      <c r="H244" s="11">
        <v>294</v>
      </c>
      <c r="I244" s="10">
        <v>0</v>
      </c>
      <c r="J244" s="10">
        <v>0</v>
      </c>
      <c r="K244" s="7">
        <f t="shared" si="28"/>
        <v>342</v>
      </c>
      <c r="L244" s="7">
        <f t="shared" si="28"/>
        <v>294</v>
      </c>
    </row>
    <row r="245" spans="1:12" x14ac:dyDescent="0.25">
      <c r="A245" s="3">
        <v>54</v>
      </c>
      <c r="B245" s="4" t="s">
        <v>64</v>
      </c>
      <c r="C245" s="10">
        <v>191</v>
      </c>
      <c r="D245" s="10">
        <v>190</v>
      </c>
      <c r="E245" s="10">
        <v>63</v>
      </c>
      <c r="F245" s="10">
        <v>63</v>
      </c>
      <c r="G245" s="11">
        <v>1</v>
      </c>
      <c r="H245" s="11">
        <v>1</v>
      </c>
      <c r="I245" s="10">
        <v>3</v>
      </c>
      <c r="J245" s="10">
        <v>3</v>
      </c>
      <c r="K245" s="7">
        <f t="shared" si="28"/>
        <v>258</v>
      </c>
      <c r="L245" s="7">
        <f t="shared" si="28"/>
        <v>257</v>
      </c>
    </row>
    <row r="246" spans="1:12" x14ac:dyDescent="0.25">
      <c r="A246" s="3">
        <v>55</v>
      </c>
      <c r="B246" s="4" t="s">
        <v>65</v>
      </c>
      <c r="C246" s="10">
        <v>835</v>
      </c>
      <c r="D246" s="10">
        <v>824</v>
      </c>
      <c r="E246" s="10">
        <v>91</v>
      </c>
      <c r="F246" s="10">
        <v>89</v>
      </c>
      <c r="G246" s="11">
        <v>2</v>
      </c>
      <c r="H246" s="11">
        <v>2</v>
      </c>
      <c r="I246" s="10">
        <v>49</v>
      </c>
      <c r="J246" s="10">
        <v>49</v>
      </c>
      <c r="K246" s="7">
        <f t="shared" si="28"/>
        <v>977</v>
      </c>
      <c r="L246" s="7">
        <f t="shared" si="28"/>
        <v>964</v>
      </c>
    </row>
    <row r="247" spans="1:12" x14ac:dyDescent="0.25">
      <c r="A247" s="3">
        <v>56</v>
      </c>
      <c r="B247" s="4" t="s">
        <v>66</v>
      </c>
      <c r="C247" s="10">
        <v>793</v>
      </c>
      <c r="D247" s="10">
        <v>783</v>
      </c>
      <c r="E247" s="10">
        <v>243</v>
      </c>
      <c r="F247" s="10">
        <v>243</v>
      </c>
      <c r="G247" s="11">
        <v>3</v>
      </c>
      <c r="H247" s="11">
        <v>3</v>
      </c>
      <c r="I247" s="10">
        <v>29</v>
      </c>
      <c r="J247" s="10">
        <v>29</v>
      </c>
      <c r="K247" s="7">
        <f t="shared" si="28"/>
        <v>1068</v>
      </c>
      <c r="L247" s="7">
        <f t="shared" si="28"/>
        <v>1058</v>
      </c>
    </row>
    <row r="248" spans="1:12" x14ac:dyDescent="0.25">
      <c r="A248" s="3">
        <v>57</v>
      </c>
      <c r="B248" s="4" t="s">
        <v>67</v>
      </c>
      <c r="C248" s="10">
        <v>1645</v>
      </c>
      <c r="D248" s="10">
        <v>1406</v>
      </c>
      <c r="E248" s="10">
        <v>255</v>
      </c>
      <c r="F248" s="10">
        <v>243</v>
      </c>
      <c r="G248" s="11">
        <v>5</v>
      </c>
      <c r="H248" s="11">
        <v>5</v>
      </c>
      <c r="I248" s="10">
        <v>140</v>
      </c>
      <c r="J248" s="10">
        <v>131</v>
      </c>
      <c r="K248" s="7">
        <f t="shared" si="28"/>
        <v>2045</v>
      </c>
      <c r="L248" s="7">
        <f t="shared" si="28"/>
        <v>1785</v>
      </c>
    </row>
    <row r="249" spans="1:12" ht="15.75" customHeight="1" x14ac:dyDescent="0.25">
      <c r="A249" s="3">
        <v>58</v>
      </c>
      <c r="B249" s="4" t="s">
        <v>68</v>
      </c>
      <c r="C249" s="10">
        <v>376</v>
      </c>
      <c r="D249" s="10">
        <v>370</v>
      </c>
      <c r="E249" s="10">
        <v>63</v>
      </c>
      <c r="F249" s="10">
        <v>63</v>
      </c>
      <c r="G249" s="11">
        <v>0</v>
      </c>
      <c r="H249" s="11">
        <v>0</v>
      </c>
      <c r="I249" s="10">
        <v>125</v>
      </c>
      <c r="J249" s="10">
        <v>124</v>
      </c>
      <c r="K249" s="7">
        <f t="shared" si="28"/>
        <v>564</v>
      </c>
      <c r="L249" s="7">
        <f t="shared" si="28"/>
        <v>557</v>
      </c>
    </row>
    <row r="250" spans="1:12" x14ac:dyDescent="0.25">
      <c r="A250" s="3">
        <v>59</v>
      </c>
      <c r="B250" s="4" t="s">
        <v>69</v>
      </c>
      <c r="C250" s="10">
        <v>1308</v>
      </c>
      <c r="D250" s="10">
        <v>1309</v>
      </c>
      <c r="E250" s="10">
        <v>597</v>
      </c>
      <c r="F250" s="10">
        <v>597</v>
      </c>
      <c r="G250" s="11">
        <v>24</v>
      </c>
      <c r="H250" s="11">
        <v>23</v>
      </c>
      <c r="I250" s="10">
        <v>71</v>
      </c>
      <c r="J250" s="10">
        <v>71</v>
      </c>
      <c r="K250" s="7">
        <f t="shared" si="28"/>
        <v>2000</v>
      </c>
      <c r="L250" s="7">
        <f t="shared" si="28"/>
        <v>2000</v>
      </c>
    </row>
    <row r="251" spans="1:12" x14ac:dyDescent="0.25">
      <c r="A251" s="12">
        <v>60</v>
      </c>
      <c r="B251" s="4" t="s">
        <v>70</v>
      </c>
      <c r="C251" s="11">
        <v>263</v>
      </c>
      <c r="D251" s="11">
        <v>262</v>
      </c>
      <c r="E251" s="11">
        <v>110</v>
      </c>
      <c r="F251" s="11">
        <v>110</v>
      </c>
      <c r="G251" s="11">
        <v>17</v>
      </c>
      <c r="H251" s="11">
        <v>17</v>
      </c>
      <c r="I251" s="10">
        <v>8</v>
      </c>
      <c r="J251" s="10">
        <v>8</v>
      </c>
      <c r="K251" s="7">
        <f t="shared" si="28"/>
        <v>398</v>
      </c>
      <c r="L251" s="7">
        <f t="shared" si="28"/>
        <v>397</v>
      </c>
    </row>
    <row r="252" spans="1:12" x14ac:dyDescent="0.25">
      <c r="A252" s="12">
        <v>61</v>
      </c>
      <c r="B252" s="4" t="s">
        <v>71</v>
      </c>
      <c r="C252" s="11">
        <v>0</v>
      </c>
      <c r="D252" s="11">
        <v>0</v>
      </c>
      <c r="E252" s="11">
        <v>0</v>
      </c>
      <c r="F252" s="11">
        <v>0</v>
      </c>
      <c r="G252" s="11">
        <v>475</v>
      </c>
      <c r="H252" s="11">
        <v>454</v>
      </c>
      <c r="I252" s="10">
        <v>0</v>
      </c>
      <c r="J252" s="10">
        <v>0</v>
      </c>
      <c r="K252" s="7">
        <f t="shared" si="28"/>
        <v>475</v>
      </c>
      <c r="L252" s="7">
        <f t="shared" si="28"/>
        <v>454</v>
      </c>
    </row>
    <row r="253" spans="1:12" x14ac:dyDescent="0.25">
      <c r="A253" s="12">
        <v>62</v>
      </c>
      <c r="B253" s="4" t="s">
        <v>72</v>
      </c>
      <c r="C253" s="11">
        <v>293</v>
      </c>
      <c r="D253" s="11">
        <v>291</v>
      </c>
      <c r="E253" s="11">
        <v>594</v>
      </c>
      <c r="F253" s="11">
        <v>589</v>
      </c>
      <c r="G253" s="11">
        <v>1454</v>
      </c>
      <c r="H253" s="11">
        <v>1404</v>
      </c>
      <c r="I253" s="10">
        <v>4</v>
      </c>
      <c r="J253" s="10">
        <v>4</v>
      </c>
      <c r="K253" s="7">
        <f t="shared" si="28"/>
        <v>2345</v>
      </c>
      <c r="L253" s="7">
        <f t="shared" si="28"/>
        <v>2288</v>
      </c>
    </row>
    <row r="254" spans="1:12" x14ac:dyDescent="0.25">
      <c r="A254" s="12">
        <v>63</v>
      </c>
      <c r="B254" s="4" t="s">
        <v>73</v>
      </c>
      <c r="C254" s="11">
        <v>325</v>
      </c>
      <c r="D254" s="11">
        <v>325</v>
      </c>
      <c r="E254" s="11">
        <v>140</v>
      </c>
      <c r="F254" s="11">
        <v>140</v>
      </c>
      <c r="G254" s="11">
        <v>2</v>
      </c>
      <c r="H254" s="11">
        <v>2</v>
      </c>
      <c r="I254" s="10">
        <v>5</v>
      </c>
      <c r="J254" s="10">
        <v>5</v>
      </c>
      <c r="K254" s="7">
        <f t="shared" si="28"/>
        <v>472</v>
      </c>
      <c r="L254" s="7">
        <f t="shared" si="28"/>
        <v>472</v>
      </c>
    </row>
    <row r="255" spans="1:12" x14ac:dyDescent="0.25">
      <c r="B255" s="8" t="s">
        <v>10</v>
      </c>
      <c r="C255" s="8">
        <f t="shared" ref="C255:L255" si="29">SUM(C239:C254)</f>
        <v>13566</v>
      </c>
      <c r="D255" s="8">
        <f t="shared" si="29"/>
        <v>11810</v>
      </c>
      <c r="E255" s="8">
        <f t="shared" si="29"/>
        <v>3614</v>
      </c>
      <c r="F255" s="8">
        <f t="shared" si="29"/>
        <v>3511</v>
      </c>
      <c r="G255" s="8">
        <f t="shared" si="29"/>
        <v>2495</v>
      </c>
      <c r="H255" s="8">
        <f t="shared" si="29"/>
        <v>2345</v>
      </c>
      <c r="I255" s="8">
        <f t="shared" si="29"/>
        <v>683</v>
      </c>
      <c r="J255" s="8">
        <f t="shared" si="29"/>
        <v>648</v>
      </c>
      <c r="K255" s="8">
        <f t="shared" si="29"/>
        <v>20358</v>
      </c>
      <c r="L255" s="8">
        <f t="shared" si="29"/>
        <v>18314</v>
      </c>
    </row>
    <row r="256" spans="1:12" ht="15.75" x14ac:dyDescent="0.25">
      <c r="A256" s="52" t="s">
        <v>74</v>
      </c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</row>
    <row r="257" spans="1:12" ht="15.75" customHeight="1" x14ac:dyDescent="0.25">
      <c r="A257" s="3">
        <v>64</v>
      </c>
      <c r="B257" s="4" t="s">
        <v>75</v>
      </c>
      <c r="C257" s="10">
        <v>538</v>
      </c>
      <c r="D257" s="10">
        <v>538</v>
      </c>
      <c r="E257" s="10">
        <v>228</v>
      </c>
      <c r="F257" s="10">
        <v>228</v>
      </c>
      <c r="G257" s="10">
        <v>41</v>
      </c>
      <c r="H257" s="10">
        <v>41</v>
      </c>
      <c r="I257" s="10">
        <v>0</v>
      </c>
      <c r="J257" s="10">
        <v>0</v>
      </c>
      <c r="K257" s="7">
        <f t="shared" ref="K257:L262" si="30">C257+E257+G257+I257</f>
        <v>807</v>
      </c>
      <c r="L257" s="7">
        <f t="shared" si="30"/>
        <v>807</v>
      </c>
    </row>
    <row r="258" spans="1:12" x14ac:dyDescent="0.25">
      <c r="A258" s="3">
        <v>65</v>
      </c>
      <c r="B258" s="4" t="s">
        <v>76</v>
      </c>
      <c r="C258" s="10">
        <v>312</v>
      </c>
      <c r="D258" s="10">
        <v>310</v>
      </c>
      <c r="E258" s="10">
        <v>167</v>
      </c>
      <c r="F258" s="10">
        <v>167</v>
      </c>
      <c r="G258" s="10">
        <v>24</v>
      </c>
      <c r="H258" s="10">
        <v>20</v>
      </c>
      <c r="I258" s="10">
        <v>2</v>
      </c>
      <c r="J258" s="10">
        <v>2</v>
      </c>
      <c r="K258" s="7">
        <f t="shared" si="30"/>
        <v>505</v>
      </c>
      <c r="L258" s="7">
        <f t="shared" si="30"/>
        <v>499</v>
      </c>
    </row>
    <row r="259" spans="1:12" x14ac:dyDescent="0.25">
      <c r="A259" s="3">
        <v>66</v>
      </c>
      <c r="B259" s="4" t="s">
        <v>77</v>
      </c>
      <c r="C259" s="10">
        <v>445</v>
      </c>
      <c r="D259" s="10">
        <v>407</v>
      </c>
      <c r="E259" s="10">
        <v>177</v>
      </c>
      <c r="F259" s="10">
        <v>161</v>
      </c>
      <c r="G259" s="10">
        <v>37</v>
      </c>
      <c r="H259" s="10">
        <v>34</v>
      </c>
      <c r="I259" s="10">
        <v>2</v>
      </c>
      <c r="J259" s="10">
        <v>2</v>
      </c>
      <c r="K259" s="7">
        <f t="shared" si="30"/>
        <v>661</v>
      </c>
      <c r="L259" s="7">
        <f t="shared" si="30"/>
        <v>604</v>
      </c>
    </row>
    <row r="260" spans="1:12" x14ac:dyDescent="0.25">
      <c r="A260" s="3">
        <v>67</v>
      </c>
      <c r="B260" s="4" t="s">
        <v>78</v>
      </c>
      <c r="C260" s="10">
        <v>1996</v>
      </c>
      <c r="D260" s="10">
        <v>1992</v>
      </c>
      <c r="E260" s="10">
        <v>605</v>
      </c>
      <c r="F260" s="10">
        <v>604</v>
      </c>
      <c r="G260" s="10">
        <v>238</v>
      </c>
      <c r="H260" s="10">
        <v>189</v>
      </c>
      <c r="I260" s="10">
        <v>48</v>
      </c>
      <c r="J260" s="10">
        <v>48</v>
      </c>
      <c r="K260" s="7">
        <f t="shared" si="30"/>
        <v>2887</v>
      </c>
      <c r="L260" s="7">
        <f t="shared" si="30"/>
        <v>2833</v>
      </c>
    </row>
    <row r="261" spans="1:12" x14ac:dyDescent="0.25">
      <c r="A261" s="3">
        <v>68</v>
      </c>
      <c r="B261" s="4" t="s">
        <v>79</v>
      </c>
      <c r="C261" s="10">
        <v>1114</v>
      </c>
      <c r="D261" s="10">
        <v>1050</v>
      </c>
      <c r="E261" s="10">
        <v>227</v>
      </c>
      <c r="F261" s="10">
        <v>226</v>
      </c>
      <c r="G261" s="10">
        <v>63</v>
      </c>
      <c r="H261" s="10">
        <v>63</v>
      </c>
      <c r="I261" s="10">
        <v>25</v>
      </c>
      <c r="J261" s="10">
        <v>25</v>
      </c>
      <c r="K261" s="7">
        <f t="shared" si="30"/>
        <v>1429</v>
      </c>
      <c r="L261" s="7">
        <f t="shared" si="30"/>
        <v>1364</v>
      </c>
    </row>
    <row r="262" spans="1:12" x14ac:dyDescent="0.25">
      <c r="A262" s="3">
        <v>69</v>
      </c>
      <c r="B262" s="4" t="s">
        <v>80</v>
      </c>
      <c r="C262" s="10">
        <v>171</v>
      </c>
      <c r="D262" s="10">
        <v>171</v>
      </c>
      <c r="E262" s="10">
        <v>62</v>
      </c>
      <c r="F262" s="10">
        <v>62</v>
      </c>
      <c r="G262" s="10">
        <v>9</v>
      </c>
      <c r="H262" s="10">
        <v>9</v>
      </c>
      <c r="I262" s="10">
        <v>1</v>
      </c>
      <c r="J262" s="10">
        <v>1</v>
      </c>
      <c r="K262" s="7">
        <f t="shared" si="30"/>
        <v>243</v>
      </c>
      <c r="L262" s="7">
        <f t="shared" si="30"/>
        <v>243</v>
      </c>
    </row>
    <row r="263" spans="1:12" x14ac:dyDescent="0.25">
      <c r="B263" s="8" t="s">
        <v>10</v>
      </c>
      <c r="C263" s="9">
        <f t="shared" ref="C263:L263" si="31">SUM(C257:C262)</f>
        <v>4576</v>
      </c>
      <c r="D263" s="9">
        <f t="shared" si="31"/>
        <v>4468</v>
      </c>
      <c r="E263" s="9">
        <f t="shared" si="31"/>
        <v>1466</v>
      </c>
      <c r="F263" s="9">
        <f t="shared" si="31"/>
        <v>1448</v>
      </c>
      <c r="G263" s="9">
        <f t="shared" si="31"/>
        <v>412</v>
      </c>
      <c r="H263" s="9">
        <f t="shared" si="31"/>
        <v>356</v>
      </c>
      <c r="I263" s="9">
        <f t="shared" si="31"/>
        <v>78</v>
      </c>
      <c r="J263" s="9">
        <f t="shared" si="31"/>
        <v>78</v>
      </c>
      <c r="K263" s="9">
        <f t="shared" si="31"/>
        <v>6532</v>
      </c>
      <c r="L263" s="9">
        <f t="shared" si="31"/>
        <v>6350</v>
      </c>
    </row>
    <row r="264" spans="1:12" ht="15.75" x14ac:dyDescent="0.25">
      <c r="A264" s="52" t="s">
        <v>81</v>
      </c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</row>
    <row r="265" spans="1:12" x14ac:dyDescent="0.25">
      <c r="A265" s="3">
        <v>70</v>
      </c>
      <c r="B265" s="4" t="s">
        <v>82</v>
      </c>
      <c r="C265" s="11">
        <v>1332</v>
      </c>
      <c r="D265" s="11">
        <v>1160</v>
      </c>
      <c r="E265" s="11">
        <v>393</v>
      </c>
      <c r="F265" s="11">
        <v>380</v>
      </c>
      <c r="G265" s="11">
        <v>78</v>
      </c>
      <c r="H265" s="11">
        <v>69</v>
      </c>
      <c r="I265" s="11">
        <v>25</v>
      </c>
      <c r="J265" s="11">
        <v>23</v>
      </c>
      <c r="K265" s="7">
        <f>C265+E265+G265+I265</f>
        <v>1828</v>
      </c>
      <c r="L265" s="7">
        <f>D265+F265+H265+J265</f>
        <v>1632</v>
      </c>
    </row>
    <row r="266" spans="1:12" x14ac:dyDescent="0.25">
      <c r="A266" s="3">
        <v>71</v>
      </c>
      <c r="B266" s="4" t="s">
        <v>93</v>
      </c>
      <c r="C266" s="11">
        <v>13</v>
      </c>
      <c r="D266" s="11">
        <v>13</v>
      </c>
      <c r="E266" s="11">
        <v>3</v>
      </c>
      <c r="F266" s="11">
        <v>3</v>
      </c>
      <c r="G266" s="11">
        <v>1</v>
      </c>
      <c r="H266" s="11">
        <v>1</v>
      </c>
      <c r="I266" s="11">
        <v>0</v>
      </c>
      <c r="J266" s="11">
        <v>0</v>
      </c>
      <c r="K266" s="7">
        <f t="shared" ref="K266:L269" si="32">C266+E266+G266+I266</f>
        <v>17</v>
      </c>
      <c r="L266" s="7">
        <f t="shared" si="32"/>
        <v>17</v>
      </c>
    </row>
    <row r="267" spans="1:12" x14ac:dyDescent="0.25">
      <c r="A267" s="3">
        <v>72</v>
      </c>
      <c r="B267" s="4" t="s">
        <v>101</v>
      </c>
      <c r="C267" s="17">
        <v>3</v>
      </c>
      <c r="D267" s="17">
        <v>3</v>
      </c>
      <c r="E267" s="17">
        <v>3</v>
      </c>
      <c r="F267" s="17">
        <v>3</v>
      </c>
      <c r="G267" s="17">
        <v>2</v>
      </c>
      <c r="H267" s="17">
        <v>2</v>
      </c>
      <c r="I267" s="18">
        <v>0</v>
      </c>
      <c r="J267" s="18">
        <v>0</v>
      </c>
      <c r="K267" s="7">
        <f t="shared" si="32"/>
        <v>8</v>
      </c>
      <c r="L267" s="7">
        <f t="shared" si="32"/>
        <v>8</v>
      </c>
    </row>
    <row r="268" spans="1:12" x14ac:dyDescent="0.25">
      <c r="A268" s="3">
        <v>73</v>
      </c>
      <c r="B268" s="4" t="s">
        <v>83</v>
      </c>
      <c r="C268" s="11">
        <v>286</v>
      </c>
      <c r="D268" s="11">
        <v>283</v>
      </c>
      <c r="E268" s="11">
        <v>41</v>
      </c>
      <c r="F268" s="11">
        <v>41</v>
      </c>
      <c r="G268" s="11">
        <v>11</v>
      </c>
      <c r="H268" s="11">
        <v>11</v>
      </c>
      <c r="I268" s="11">
        <v>0</v>
      </c>
      <c r="J268" s="11">
        <v>0</v>
      </c>
      <c r="K268" s="7">
        <f t="shared" si="32"/>
        <v>338</v>
      </c>
      <c r="L268" s="7">
        <f t="shared" si="32"/>
        <v>335</v>
      </c>
    </row>
    <row r="269" spans="1:12" x14ac:dyDescent="0.25">
      <c r="A269" s="3">
        <v>74</v>
      </c>
      <c r="B269" s="15" t="s">
        <v>94</v>
      </c>
      <c r="C269" s="11">
        <v>41</v>
      </c>
      <c r="D269" s="11">
        <v>41</v>
      </c>
      <c r="E269" s="11">
        <v>2</v>
      </c>
      <c r="F269" s="11">
        <v>2</v>
      </c>
      <c r="G269" s="11">
        <v>1</v>
      </c>
      <c r="H269" s="11">
        <v>1</v>
      </c>
      <c r="I269" s="11">
        <v>0</v>
      </c>
      <c r="J269" s="11">
        <v>0</v>
      </c>
      <c r="K269" s="7">
        <f t="shared" si="32"/>
        <v>44</v>
      </c>
      <c r="L269" s="7">
        <f t="shared" si="32"/>
        <v>44</v>
      </c>
    </row>
    <row r="270" spans="1:12" x14ac:dyDescent="0.25">
      <c r="B270" s="8" t="s">
        <v>10</v>
      </c>
      <c r="C270" s="8">
        <f t="shared" ref="C270:L270" si="33">SUM(C265:C269)</f>
        <v>1675</v>
      </c>
      <c r="D270" s="8">
        <f t="shared" si="33"/>
        <v>1500</v>
      </c>
      <c r="E270" s="8">
        <f t="shared" si="33"/>
        <v>442</v>
      </c>
      <c r="F270" s="8">
        <f t="shared" si="33"/>
        <v>429</v>
      </c>
      <c r="G270" s="8">
        <f t="shared" si="33"/>
        <v>93</v>
      </c>
      <c r="H270" s="8">
        <f t="shared" si="33"/>
        <v>84</v>
      </c>
      <c r="I270" s="8">
        <f t="shared" si="33"/>
        <v>25</v>
      </c>
      <c r="J270" s="8">
        <f t="shared" si="33"/>
        <v>23</v>
      </c>
      <c r="K270" s="8">
        <f t="shared" si="33"/>
        <v>2235</v>
      </c>
      <c r="L270" s="8">
        <f t="shared" si="33"/>
        <v>2036</v>
      </c>
    </row>
    <row r="271" spans="1:12" x14ac:dyDescent="0.25">
      <c r="A271" s="57" t="s">
        <v>10</v>
      </c>
      <c r="B271" s="58"/>
      <c r="C271" s="14">
        <f t="shared" ref="C271:L271" si="34">SUM(C191+C237+C255+C263+C270)</f>
        <v>54799</v>
      </c>
      <c r="D271" s="14">
        <f t="shared" si="34"/>
        <v>48185</v>
      </c>
      <c r="E271" s="14">
        <f t="shared" si="34"/>
        <v>13018</v>
      </c>
      <c r="F271" s="14">
        <f t="shared" si="34"/>
        <v>12183</v>
      </c>
      <c r="G271" s="14">
        <f t="shared" si="34"/>
        <v>4601</v>
      </c>
      <c r="H271" s="14">
        <f t="shared" si="34"/>
        <v>4150</v>
      </c>
      <c r="I271" s="14">
        <f t="shared" si="34"/>
        <v>1982</v>
      </c>
      <c r="J271" s="14">
        <f t="shared" si="34"/>
        <v>1820</v>
      </c>
      <c r="K271" s="14">
        <f t="shared" si="34"/>
        <v>74400</v>
      </c>
      <c r="L271" s="14">
        <f t="shared" si="34"/>
        <v>66338</v>
      </c>
    </row>
  </sheetData>
  <mergeCells count="51">
    <mergeCell ref="A181:L181"/>
    <mergeCell ref="A180:B180"/>
    <mergeCell ref="A182:L182"/>
    <mergeCell ref="A1:L1"/>
    <mergeCell ref="A2:L2"/>
    <mergeCell ref="A3:L3"/>
    <mergeCell ref="A5:A6"/>
    <mergeCell ref="B5:B6"/>
    <mergeCell ref="C5:D5"/>
    <mergeCell ref="E5:F5"/>
    <mergeCell ref="G5:H5"/>
    <mergeCell ref="I5:J5"/>
    <mergeCell ref="K5:K6"/>
    <mergeCell ref="L5:L6"/>
    <mergeCell ref="A7:L7"/>
    <mergeCell ref="A12:L12"/>
    <mergeCell ref="A57:L57"/>
    <mergeCell ref="A75:L75"/>
    <mergeCell ref="A83:L83"/>
    <mergeCell ref="A89:B89"/>
    <mergeCell ref="A91:L91"/>
    <mergeCell ref="A92:L92"/>
    <mergeCell ref="A93:L93"/>
    <mergeCell ref="A95:A96"/>
    <mergeCell ref="B95:B96"/>
    <mergeCell ref="C95:D95"/>
    <mergeCell ref="E95:F95"/>
    <mergeCell ref="G95:H95"/>
    <mergeCell ref="I95:J95"/>
    <mergeCell ref="K95:K96"/>
    <mergeCell ref="L95:L96"/>
    <mergeCell ref="A97:L97"/>
    <mergeCell ref="A102:L102"/>
    <mergeCell ref="A147:L147"/>
    <mergeCell ref="A165:L165"/>
    <mergeCell ref="A173:L173"/>
    <mergeCell ref="A183:L183"/>
    <mergeCell ref="A185:A186"/>
    <mergeCell ref="B185:B186"/>
    <mergeCell ref="C185:D185"/>
    <mergeCell ref="E185:F185"/>
    <mergeCell ref="G185:H185"/>
    <mergeCell ref="I185:J185"/>
    <mergeCell ref="K185:K186"/>
    <mergeCell ref="L185:L186"/>
    <mergeCell ref="A271:B271"/>
    <mergeCell ref="A187:L187"/>
    <mergeCell ref="A192:L192"/>
    <mergeCell ref="A238:L238"/>
    <mergeCell ref="A256:L256"/>
    <mergeCell ref="A264:L26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3"/>
  <sheetViews>
    <sheetView topLeftCell="A97" workbookViewId="0">
      <selection activeCell="A283" sqref="A283:B283"/>
    </sheetView>
  </sheetViews>
  <sheetFormatPr defaultRowHeight="15" x14ac:dyDescent="0.25"/>
  <cols>
    <col min="2" max="2" width="52.7109375" customWidth="1"/>
  </cols>
  <sheetData>
    <row r="1" spans="1:12" ht="16.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15.75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15.75" x14ac:dyDescent="0.25">
      <c r="A3" s="55" t="s">
        <v>90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2" ht="15" customHeight="1" x14ac:dyDescent="0.25">
      <c r="A5" s="53" t="s">
        <v>2</v>
      </c>
      <c r="B5" s="53" t="s">
        <v>3</v>
      </c>
      <c r="C5" s="53" t="s">
        <v>4</v>
      </c>
      <c r="D5" s="53"/>
      <c r="E5" s="53" t="s">
        <v>5</v>
      </c>
      <c r="F5" s="53"/>
      <c r="G5" s="53" t="s">
        <v>6</v>
      </c>
      <c r="H5" s="53"/>
      <c r="I5" s="53" t="s">
        <v>7</v>
      </c>
      <c r="J5" s="53"/>
      <c r="K5" s="56" t="s">
        <v>8</v>
      </c>
      <c r="L5" s="53" t="s">
        <v>9</v>
      </c>
    </row>
    <row r="6" spans="1:12" x14ac:dyDescent="0.25">
      <c r="A6" s="53"/>
      <c r="B6" s="53"/>
      <c r="C6" s="23" t="s">
        <v>10</v>
      </c>
      <c r="D6" s="23" t="s">
        <v>11</v>
      </c>
      <c r="E6" s="23" t="s">
        <v>10</v>
      </c>
      <c r="F6" s="23" t="s">
        <v>11</v>
      </c>
      <c r="G6" s="23" t="s">
        <v>10</v>
      </c>
      <c r="H6" s="23" t="s">
        <v>11</v>
      </c>
      <c r="I6" s="23" t="s">
        <v>10</v>
      </c>
      <c r="J6" s="23" t="s">
        <v>11</v>
      </c>
      <c r="K6" s="56"/>
      <c r="L6" s="53"/>
    </row>
    <row r="7" spans="1:12" ht="15.75" x14ac:dyDescent="0.25">
      <c r="A7" s="52" t="s">
        <v>12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x14ac:dyDescent="0.25">
      <c r="A8" s="3">
        <v>1</v>
      </c>
      <c r="B8" s="4" t="s">
        <v>13</v>
      </c>
      <c r="C8" s="5">
        <v>3426</v>
      </c>
      <c r="D8" s="5">
        <v>2483</v>
      </c>
      <c r="E8" s="5">
        <v>763</v>
      </c>
      <c r="F8" s="5">
        <v>688</v>
      </c>
      <c r="G8" s="5">
        <v>106</v>
      </c>
      <c r="H8" s="5">
        <v>104</v>
      </c>
      <c r="I8" s="6">
        <v>236</v>
      </c>
      <c r="J8" s="6">
        <v>224</v>
      </c>
      <c r="K8" s="7">
        <f>C8+E8+G8+I8</f>
        <v>4531</v>
      </c>
      <c r="L8" s="7">
        <f>D8+F8+H8+J8</f>
        <v>3499</v>
      </c>
    </row>
    <row r="9" spans="1:12" x14ac:dyDescent="0.25">
      <c r="A9" s="3">
        <v>2</v>
      </c>
      <c r="B9" s="4" t="s">
        <v>14</v>
      </c>
      <c r="C9" s="21">
        <v>208</v>
      </c>
      <c r="D9" s="21">
        <v>208</v>
      </c>
      <c r="E9" s="21">
        <v>16</v>
      </c>
      <c r="F9" s="21">
        <v>16</v>
      </c>
      <c r="G9" s="21">
        <v>0</v>
      </c>
      <c r="H9" s="21">
        <v>0</v>
      </c>
      <c r="I9" s="21">
        <v>0</v>
      </c>
      <c r="J9" s="21">
        <v>0</v>
      </c>
      <c r="K9" s="7">
        <f t="shared" ref="K9:L10" si="0">C9+E9+G9+I9</f>
        <v>224</v>
      </c>
      <c r="L9" s="7">
        <f t="shared" si="0"/>
        <v>224</v>
      </c>
    </row>
    <row r="10" spans="1:12" x14ac:dyDescent="0.25">
      <c r="A10" s="20">
        <v>3</v>
      </c>
      <c r="B10" s="4" t="s">
        <v>95</v>
      </c>
      <c r="C10" s="5">
        <v>48</v>
      </c>
      <c r="D10" s="5">
        <v>48</v>
      </c>
      <c r="E10" s="5">
        <v>2</v>
      </c>
      <c r="F10" s="5">
        <v>2</v>
      </c>
      <c r="G10" s="5">
        <v>0</v>
      </c>
      <c r="H10" s="5">
        <v>0</v>
      </c>
      <c r="I10" s="6">
        <v>23</v>
      </c>
      <c r="J10" s="6">
        <v>23</v>
      </c>
      <c r="K10" s="7">
        <f t="shared" si="0"/>
        <v>73</v>
      </c>
      <c r="L10" s="7">
        <f t="shared" si="0"/>
        <v>73</v>
      </c>
    </row>
    <row r="11" spans="1:12" x14ac:dyDescent="0.25">
      <c r="A11" s="30"/>
      <c r="B11" s="8" t="s">
        <v>10</v>
      </c>
      <c r="C11" s="9">
        <f t="shared" ref="C11:L11" si="1">C10+C8</f>
        <v>3474</v>
      </c>
      <c r="D11" s="9">
        <f t="shared" si="1"/>
        <v>2531</v>
      </c>
      <c r="E11" s="9">
        <f t="shared" si="1"/>
        <v>765</v>
      </c>
      <c r="F11" s="9">
        <f t="shared" si="1"/>
        <v>690</v>
      </c>
      <c r="G11" s="9">
        <f t="shared" si="1"/>
        <v>106</v>
      </c>
      <c r="H11" s="9">
        <f t="shared" si="1"/>
        <v>104</v>
      </c>
      <c r="I11" s="9">
        <f t="shared" si="1"/>
        <v>259</v>
      </c>
      <c r="J11" s="9">
        <f t="shared" si="1"/>
        <v>247</v>
      </c>
      <c r="K11" s="9">
        <f t="shared" si="1"/>
        <v>4604</v>
      </c>
      <c r="L11" s="9">
        <f t="shared" si="1"/>
        <v>3572</v>
      </c>
    </row>
    <row r="12" spans="1:12" ht="15.75" x14ac:dyDescent="0.25">
      <c r="A12" s="52" t="s">
        <v>15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2" x14ac:dyDescent="0.25">
      <c r="A13" s="3">
        <v>4</v>
      </c>
      <c r="B13" s="4" t="s">
        <v>16</v>
      </c>
      <c r="C13" s="10">
        <v>3815</v>
      </c>
      <c r="D13" s="10">
        <v>3345</v>
      </c>
      <c r="E13" s="10">
        <v>556</v>
      </c>
      <c r="F13" s="10">
        <v>480</v>
      </c>
      <c r="G13" s="10">
        <v>1</v>
      </c>
      <c r="H13" s="10">
        <v>0</v>
      </c>
      <c r="I13" s="10">
        <v>143</v>
      </c>
      <c r="J13" s="10">
        <v>134</v>
      </c>
      <c r="K13" s="7">
        <f>C13+E13+G13+I13</f>
        <v>4515</v>
      </c>
      <c r="L13" s="7">
        <f>D13+F13+H13+J13</f>
        <v>3959</v>
      </c>
    </row>
    <row r="14" spans="1:12" x14ac:dyDescent="0.25">
      <c r="A14" s="3">
        <v>5</v>
      </c>
      <c r="B14" s="4" t="s">
        <v>17</v>
      </c>
      <c r="C14" s="11">
        <v>2351</v>
      </c>
      <c r="D14" s="11">
        <v>1802</v>
      </c>
      <c r="E14" s="11">
        <v>561</v>
      </c>
      <c r="F14" s="11">
        <v>483</v>
      </c>
      <c r="G14" s="11">
        <v>0</v>
      </c>
      <c r="H14" s="11">
        <v>0</v>
      </c>
      <c r="I14" s="10">
        <v>5</v>
      </c>
      <c r="J14" s="10">
        <v>4</v>
      </c>
      <c r="K14" s="7">
        <f t="shared" ref="K14:L76" si="2">C14+E14+G14+I14</f>
        <v>2917</v>
      </c>
      <c r="L14" s="7">
        <f t="shared" si="2"/>
        <v>2289</v>
      </c>
    </row>
    <row r="15" spans="1:12" x14ac:dyDescent="0.25">
      <c r="A15" s="3">
        <v>6</v>
      </c>
      <c r="B15" s="4" t="s">
        <v>18</v>
      </c>
      <c r="C15" s="11">
        <v>242</v>
      </c>
      <c r="D15" s="11">
        <v>242</v>
      </c>
      <c r="E15" s="11">
        <v>217</v>
      </c>
      <c r="F15" s="11">
        <v>217</v>
      </c>
      <c r="G15" s="11">
        <v>0</v>
      </c>
      <c r="H15" s="11">
        <v>0</v>
      </c>
      <c r="I15" s="10">
        <v>0</v>
      </c>
      <c r="J15" s="10">
        <v>0</v>
      </c>
      <c r="K15" s="7">
        <f t="shared" si="2"/>
        <v>459</v>
      </c>
      <c r="L15" s="7">
        <f t="shared" si="2"/>
        <v>459</v>
      </c>
    </row>
    <row r="16" spans="1:12" x14ac:dyDescent="0.25">
      <c r="A16" s="3">
        <v>7</v>
      </c>
      <c r="B16" s="4" t="s">
        <v>19</v>
      </c>
      <c r="C16" s="11">
        <v>867</v>
      </c>
      <c r="D16" s="10">
        <v>683</v>
      </c>
      <c r="E16" s="11">
        <v>69</v>
      </c>
      <c r="F16" s="11">
        <v>63</v>
      </c>
      <c r="G16" s="11">
        <v>2</v>
      </c>
      <c r="H16" s="11">
        <v>2</v>
      </c>
      <c r="I16" s="10">
        <v>108</v>
      </c>
      <c r="J16" s="10">
        <v>87</v>
      </c>
      <c r="K16" s="7">
        <f t="shared" si="2"/>
        <v>1046</v>
      </c>
      <c r="L16" s="7">
        <f t="shared" si="2"/>
        <v>835</v>
      </c>
    </row>
    <row r="17" spans="1:12" x14ac:dyDescent="0.25">
      <c r="A17" s="3">
        <v>8</v>
      </c>
      <c r="B17" s="4" t="s">
        <v>20</v>
      </c>
      <c r="C17" s="11">
        <v>2330</v>
      </c>
      <c r="D17" s="11">
        <v>2300</v>
      </c>
      <c r="E17" s="11">
        <v>315</v>
      </c>
      <c r="F17" s="11">
        <v>307</v>
      </c>
      <c r="G17" s="11">
        <v>49</v>
      </c>
      <c r="H17" s="11">
        <v>49</v>
      </c>
      <c r="I17" s="10">
        <v>158</v>
      </c>
      <c r="J17" s="10">
        <v>154</v>
      </c>
      <c r="K17" s="7">
        <f t="shared" si="2"/>
        <v>2852</v>
      </c>
      <c r="L17" s="7">
        <f t="shared" si="2"/>
        <v>2810</v>
      </c>
    </row>
    <row r="18" spans="1:12" x14ac:dyDescent="0.25">
      <c r="A18" s="3">
        <v>9</v>
      </c>
      <c r="B18" s="4" t="s">
        <v>21</v>
      </c>
      <c r="C18" s="11">
        <v>2840</v>
      </c>
      <c r="D18" s="11">
        <v>2568</v>
      </c>
      <c r="E18" s="11">
        <v>834</v>
      </c>
      <c r="F18" s="11">
        <v>784</v>
      </c>
      <c r="G18" s="11">
        <v>4</v>
      </c>
      <c r="H18" s="11">
        <v>4</v>
      </c>
      <c r="I18" s="10">
        <v>7</v>
      </c>
      <c r="J18" s="10">
        <v>6</v>
      </c>
      <c r="K18" s="7">
        <f t="shared" si="2"/>
        <v>3685</v>
      </c>
      <c r="L18" s="7">
        <f t="shared" si="2"/>
        <v>3362</v>
      </c>
    </row>
    <row r="19" spans="1:12" x14ac:dyDescent="0.25">
      <c r="A19" s="3">
        <v>10</v>
      </c>
      <c r="B19" s="4" t="s">
        <v>22</v>
      </c>
      <c r="C19" s="11">
        <v>778</v>
      </c>
      <c r="D19" s="11">
        <v>751</v>
      </c>
      <c r="E19" s="11">
        <v>71</v>
      </c>
      <c r="F19" s="11">
        <v>68</v>
      </c>
      <c r="G19" s="11">
        <v>11</v>
      </c>
      <c r="H19" s="11">
        <v>11</v>
      </c>
      <c r="I19" s="10">
        <v>1</v>
      </c>
      <c r="J19" s="10">
        <v>1</v>
      </c>
      <c r="K19" s="7">
        <f t="shared" si="2"/>
        <v>861</v>
      </c>
      <c r="L19" s="7">
        <f t="shared" si="2"/>
        <v>831</v>
      </c>
    </row>
    <row r="20" spans="1:12" x14ac:dyDescent="0.25">
      <c r="A20" s="3">
        <v>11</v>
      </c>
      <c r="B20" s="4" t="s">
        <v>23</v>
      </c>
      <c r="C20" s="11">
        <v>349</v>
      </c>
      <c r="D20" s="11">
        <v>337</v>
      </c>
      <c r="E20" s="11">
        <v>207</v>
      </c>
      <c r="F20" s="11">
        <v>202</v>
      </c>
      <c r="G20" s="11">
        <v>0</v>
      </c>
      <c r="H20" s="11">
        <v>0</v>
      </c>
      <c r="I20" s="10">
        <v>13</v>
      </c>
      <c r="J20" s="10">
        <v>10</v>
      </c>
      <c r="K20" s="7">
        <f t="shared" si="2"/>
        <v>569</v>
      </c>
      <c r="L20" s="7">
        <f t="shared" si="2"/>
        <v>549</v>
      </c>
    </row>
    <row r="21" spans="1:12" x14ac:dyDescent="0.25">
      <c r="A21" s="3">
        <v>12</v>
      </c>
      <c r="B21" s="4" t="s">
        <v>92</v>
      </c>
      <c r="C21" s="11">
        <v>0</v>
      </c>
      <c r="D21" s="11">
        <v>0</v>
      </c>
      <c r="E21" s="11">
        <v>0</v>
      </c>
      <c r="F21" s="11">
        <v>0</v>
      </c>
      <c r="G21" s="11">
        <v>182</v>
      </c>
      <c r="H21" s="11">
        <v>182</v>
      </c>
      <c r="I21" s="10">
        <v>0</v>
      </c>
      <c r="J21" s="10">
        <v>0</v>
      </c>
      <c r="K21" s="7">
        <f t="shared" si="2"/>
        <v>182</v>
      </c>
      <c r="L21" s="7">
        <f t="shared" si="2"/>
        <v>182</v>
      </c>
    </row>
    <row r="22" spans="1:12" x14ac:dyDescent="0.25">
      <c r="A22" s="12">
        <v>13</v>
      </c>
      <c r="B22" s="13" t="s">
        <v>24</v>
      </c>
      <c r="C22" s="11">
        <v>241</v>
      </c>
      <c r="D22" s="11">
        <v>233</v>
      </c>
      <c r="E22" s="11">
        <v>19</v>
      </c>
      <c r="F22" s="11">
        <v>21</v>
      </c>
      <c r="G22" s="11">
        <v>0</v>
      </c>
      <c r="H22" s="11">
        <v>0</v>
      </c>
      <c r="I22" s="11">
        <v>0</v>
      </c>
      <c r="J22" s="11">
        <v>0</v>
      </c>
      <c r="K22" s="7">
        <f t="shared" si="2"/>
        <v>260</v>
      </c>
      <c r="L22" s="7">
        <f t="shared" si="2"/>
        <v>254</v>
      </c>
    </row>
    <row r="23" spans="1:12" x14ac:dyDescent="0.25">
      <c r="A23" s="12">
        <v>14</v>
      </c>
      <c r="B23" s="13" t="s">
        <v>25</v>
      </c>
      <c r="C23" s="11">
        <v>175</v>
      </c>
      <c r="D23" s="11">
        <v>164</v>
      </c>
      <c r="E23" s="11">
        <v>60</v>
      </c>
      <c r="F23" s="11">
        <v>57</v>
      </c>
      <c r="G23" s="11">
        <v>16</v>
      </c>
      <c r="H23" s="11">
        <v>10</v>
      </c>
      <c r="I23" s="11">
        <v>3</v>
      </c>
      <c r="J23" s="11">
        <v>3</v>
      </c>
      <c r="K23" s="7">
        <f t="shared" si="2"/>
        <v>254</v>
      </c>
      <c r="L23" s="7">
        <f t="shared" si="2"/>
        <v>234</v>
      </c>
    </row>
    <row r="24" spans="1:12" x14ac:dyDescent="0.25">
      <c r="A24" s="12">
        <v>15</v>
      </c>
      <c r="B24" s="13" t="s">
        <v>26</v>
      </c>
      <c r="C24" s="11">
        <v>308</v>
      </c>
      <c r="D24" s="11">
        <v>308</v>
      </c>
      <c r="E24" s="11">
        <v>110</v>
      </c>
      <c r="F24" s="11">
        <v>110</v>
      </c>
      <c r="G24" s="11">
        <v>4</v>
      </c>
      <c r="H24" s="11">
        <v>4</v>
      </c>
      <c r="I24" s="11">
        <v>2</v>
      </c>
      <c r="J24" s="11">
        <v>2</v>
      </c>
      <c r="K24" s="7">
        <f t="shared" si="2"/>
        <v>424</v>
      </c>
      <c r="L24" s="7">
        <f t="shared" si="2"/>
        <v>424</v>
      </c>
    </row>
    <row r="25" spans="1:12" x14ac:dyDescent="0.25">
      <c r="A25" s="12">
        <v>16</v>
      </c>
      <c r="B25" s="13" t="s">
        <v>27</v>
      </c>
      <c r="C25" s="11">
        <v>1067</v>
      </c>
      <c r="D25" s="11">
        <v>1058</v>
      </c>
      <c r="E25" s="11">
        <v>96</v>
      </c>
      <c r="F25" s="11">
        <v>94</v>
      </c>
      <c r="G25" s="11">
        <v>10</v>
      </c>
      <c r="H25" s="11">
        <v>10</v>
      </c>
      <c r="I25" s="11">
        <v>27</v>
      </c>
      <c r="J25" s="11">
        <v>26</v>
      </c>
      <c r="K25" s="7">
        <f t="shared" si="2"/>
        <v>1200</v>
      </c>
      <c r="L25" s="7">
        <f t="shared" si="2"/>
        <v>1188</v>
      </c>
    </row>
    <row r="26" spans="1:12" x14ac:dyDescent="0.25">
      <c r="A26" s="12">
        <v>17</v>
      </c>
      <c r="B26" s="13" t="s">
        <v>28</v>
      </c>
      <c r="C26" s="11">
        <v>825</v>
      </c>
      <c r="D26" s="11">
        <v>825</v>
      </c>
      <c r="E26" s="11">
        <v>140</v>
      </c>
      <c r="F26" s="11">
        <v>140</v>
      </c>
      <c r="G26" s="11">
        <v>0</v>
      </c>
      <c r="H26" s="11">
        <v>0</v>
      </c>
      <c r="I26" s="11">
        <v>7</v>
      </c>
      <c r="J26" s="11">
        <v>7</v>
      </c>
      <c r="K26" s="7">
        <f t="shared" si="2"/>
        <v>972</v>
      </c>
      <c r="L26" s="7">
        <f t="shared" si="2"/>
        <v>972</v>
      </c>
    </row>
    <row r="27" spans="1:12" x14ac:dyDescent="0.25">
      <c r="A27" s="12">
        <v>18</v>
      </c>
      <c r="B27" s="13" t="s">
        <v>29</v>
      </c>
      <c r="C27" s="11">
        <v>1707</v>
      </c>
      <c r="D27" s="11">
        <v>1320</v>
      </c>
      <c r="E27" s="11">
        <v>357</v>
      </c>
      <c r="F27" s="11">
        <v>303</v>
      </c>
      <c r="G27" s="11">
        <v>54</v>
      </c>
      <c r="H27" s="11">
        <v>40</v>
      </c>
      <c r="I27" s="11">
        <v>122</v>
      </c>
      <c r="J27" s="11">
        <v>115</v>
      </c>
      <c r="K27" s="7">
        <f t="shared" si="2"/>
        <v>2240</v>
      </c>
      <c r="L27" s="7">
        <f t="shared" si="2"/>
        <v>1778</v>
      </c>
    </row>
    <row r="28" spans="1:12" x14ac:dyDescent="0.25">
      <c r="A28" s="12">
        <v>19</v>
      </c>
      <c r="B28" s="13" t="s">
        <v>30</v>
      </c>
      <c r="C28" s="11">
        <v>57</v>
      </c>
      <c r="D28" s="11">
        <v>55</v>
      </c>
      <c r="E28" s="11">
        <v>7</v>
      </c>
      <c r="F28" s="11">
        <v>7</v>
      </c>
      <c r="G28" s="11">
        <v>0</v>
      </c>
      <c r="H28" s="11">
        <v>0</v>
      </c>
      <c r="I28" s="11">
        <v>47</v>
      </c>
      <c r="J28" s="11">
        <v>42</v>
      </c>
      <c r="K28" s="7">
        <f t="shared" si="2"/>
        <v>111</v>
      </c>
      <c r="L28" s="7">
        <f t="shared" si="2"/>
        <v>104</v>
      </c>
    </row>
    <row r="29" spans="1:12" x14ac:dyDescent="0.25">
      <c r="A29" s="12">
        <v>20</v>
      </c>
      <c r="B29" s="13" t="s">
        <v>31</v>
      </c>
      <c r="C29" s="11">
        <v>2597</v>
      </c>
      <c r="D29" s="11">
        <v>1979</v>
      </c>
      <c r="E29" s="11">
        <v>452</v>
      </c>
      <c r="F29" s="11">
        <v>350</v>
      </c>
      <c r="G29" s="11">
        <v>0</v>
      </c>
      <c r="H29" s="11">
        <v>0</v>
      </c>
      <c r="I29" s="11">
        <v>114</v>
      </c>
      <c r="J29" s="11">
        <v>90</v>
      </c>
      <c r="K29" s="7">
        <f t="shared" si="2"/>
        <v>3163</v>
      </c>
      <c r="L29" s="7">
        <f t="shared" si="2"/>
        <v>2419</v>
      </c>
    </row>
    <row r="30" spans="1:12" x14ac:dyDescent="0.25">
      <c r="A30" s="12">
        <v>21</v>
      </c>
      <c r="B30" s="13" t="s">
        <v>32</v>
      </c>
      <c r="C30" s="11">
        <v>5106</v>
      </c>
      <c r="D30" s="11">
        <v>4490</v>
      </c>
      <c r="E30" s="11">
        <v>436</v>
      </c>
      <c r="F30" s="11">
        <v>389</v>
      </c>
      <c r="G30" s="11">
        <v>0</v>
      </c>
      <c r="H30" s="11">
        <v>0</v>
      </c>
      <c r="I30" s="11">
        <v>116</v>
      </c>
      <c r="J30" s="11">
        <v>91</v>
      </c>
      <c r="K30" s="7">
        <f t="shared" si="2"/>
        <v>5658</v>
      </c>
      <c r="L30" s="7">
        <f t="shared" si="2"/>
        <v>4970</v>
      </c>
    </row>
    <row r="31" spans="1:12" x14ac:dyDescent="0.25">
      <c r="A31" s="12">
        <v>22</v>
      </c>
      <c r="B31" s="13" t="s">
        <v>33</v>
      </c>
      <c r="C31" s="11">
        <v>821</v>
      </c>
      <c r="D31" s="11">
        <v>665</v>
      </c>
      <c r="E31" s="11">
        <v>374</v>
      </c>
      <c r="F31" s="11">
        <v>334</v>
      </c>
      <c r="G31" s="11">
        <v>0</v>
      </c>
      <c r="H31" s="11">
        <v>0</v>
      </c>
      <c r="I31" s="11">
        <v>7</v>
      </c>
      <c r="J31" s="11">
        <v>7</v>
      </c>
      <c r="K31" s="7">
        <f t="shared" si="2"/>
        <v>1202</v>
      </c>
      <c r="L31" s="7">
        <f t="shared" si="2"/>
        <v>1006</v>
      </c>
    </row>
    <row r="32" spans="1:12" x14ac:dyDescent="0.25">
      <c r="A32" s="12">
        <v>23</v>
      </c>
      <c r="B32" s="13" t="s">
        <v>34</v>
      </c>
      <c r="C32" s="11">
        <v>0</v>
      </c>
      <c r="D32" s="11">
        <v>0</v>
      </c>
      <c r="E32" s="11">
        <v>0</v>
      </c>
      <c r="F32" s="11">
        <v>0</v>
      </c>
      <c r="G32" s="11">
        <v>441</v>
      </c>
      <c r="H32" s="11">
        <v>364</v>
      </c>
      <c r="I32" s="11">
        <v>0</v>
      </c>
      <c r="J32" s="11">
        <v>0</v>
      </c>
      <c r="K32" s="7">
        <f t="shared" si="2"/>
        <v>441</v>
      </c>
      <c r="L32" s="7">
        <f t="shared" si="2"/>
        <v>364</v>
      </c>
    </row>
    <row r="33" spans="1:12" x14ac:dyDescent="0.25">
      <c r="A33" s="12">
        <v>24</v>
      </c>
      <c r="B33" s="13" t="s">
        <v>35</v>
      </c>
      <c r="C33" s="11">
        <v>0</v>
      </c>
      <c r="D33" s="11">
        <v>0</v>
      </c>
      <c r="E33" s="11">
        <v>0</v>
      </c>
      <c r="F33" s="11">
        <v>0</v>
      </c>
      <c r="G33" s="11">
        <v>179</v>
      </c>
      <c r="H33" s="11">
        <v>177</v>
      </c>
      <c r="I33" s="11">
        <v>0</v>
      </c>
      <c r="J33" s="11">
        <v>0</v>
      </c>
      <c r="K33" s="7">
        <f t="shared" si="2"/>
        <v>179</v>
      </c>
      <c r="L33" s="7">
        <f t="shared" si="2"/>
        <v>177</v>
      </c>
    </row>
    <row r="34" spans="1:12" x14ac:dyDescent="0.25">
      <c r="A34" s="12">
        <v>25</v>
      </c>
      <c r="B34" s="13" t="s">
        <v>36</v>
      </c>
      <c r="C34" s="11">
        <v>465</v>
      </c>
      <c r="D34" s="11">
        <v>421</v>
      </c>
      <c r="E34" s="11">
        <v>209</v>
      </c>
      <c r="F34" s="11">
        <v>176</v>
      </c>
      <c r="G34" s="11">
        <v>2</v>
      </c>
      <c r="H34" s="11">
        <v>1</v>
      </c>
      <c r="I34" s="11">
        <v>1</v>
      </c>
      <c r="J34" s="11">
        <v>1</v>
      </c>
      <c r="K34" s="7">
        <f t="shared" si="2"/>
        <v>677</v>
      </c>
      <c r="L34" s="7">
        <f t="shared" si="2"/>
        <v>599</v>
      </c>
    </row>
    <row r="35" spans="1:12" x14ac:dyDescent="0.25">
      <c r="A35" s="12">
        <v>26</v>
      </c>
      <c r="B35" s="13" t="s">
        <v>37</v>
      </c>
      <c r="C35" s="11">
        <v>820</v>
      </c>
      <c r="D35" s="11">
        <v>772</v>
      </c>
      <c r="E35" s="11">
        <v>177</v>
      </c>
      <c r="F35" s="11">
        <v>168</v>
      </c>
      <c r="G35" s="11">
        <v>49</v>
      </c>
      <c r="H35" s="11">
        <v>49</v>
      </c>
      <c r="I35" s="11">
        <v>20</v>
      </c>
      <c r="J35" s="11">
        <v>17</v>
      </c>
      <c r="K35" s="7">
        <f t="shared" si="2"/>
        <v>1066</v>
      </c>
      <c r="L35" s="7">
        <f t="shared" si="2"/>
        <v>1006</v>
      </c>
    </row>
    <row r="36" spans="1:12" x14ac:dyDescent="0.25">
      <c r="A36" s="12">
        <v>27</v>
      </c>
      <c r="B36" s="13" t="s">
        <v>38</v>
      </c>
      <c r="C36" s="11">
        <v>320</v>
      </c>
      <c r="D36" s="11">
        <v>293</v>
      </c>
      <c r="E36" s="11">
        <v>335</v>
      </c>
      <c r="F36" s="11">
        <v>309</v>
      </c>
      <c r="G36" s="11">
        <v>60</v>
      </c>
      <c r="H36" s="11">
        <v>55</v>
      </c>
      <c r="I36" s="11">
        <v>0</v>
      </c>
      <c r="J36" s="11">
        <v>0</v>
      </c>
      <c r="K36" s="7">
        <f t="shared" si="2"/>
        <v>715</v>
      </c>
      <c r="L36" s="7">
        <f t="shared" si="2"/>
        <v>657</v>
      </c>
    </row>
    <row r="37" spans="1:12" x14ac:dyDescent="0.25">
      <c r="A37" s="12">
        <v>28</v>
      </c>
      <c r="B37" s="13" t="s">
        <v>39</v>
      </c>
      <c r="C37" s="11">
        <v>676</v>
      </c>
      <c r="D37" s="11">
        <v>553</v>
      </c>
      <c r="E37" s="11">
        <v>483</v>
      </c>
      <c r="F37" s="11">
        <v>405</v>
      </c>
      <c r="G37" s="11">
        <v>419</v>
      </c>
      <c r="H37" s="11">
        <v>296</v>
      </c>
      <c r="I37" s="11">
        <v>4</v>
      </c>
      <c r="J37" s="11">
        <v>4</v>
      </c>
      <c r="K37" s="7">
        <f>C37+E37+G37+I37</f>
        <v>1582</v>
      </c>
      <c r="L37" s="7">
        <f t="shared" si="2"/>
        <v>1258</v>
      </c>
    </row>
    <row r="38" spans="1:12" x14ac:dyDescent="0.25">
      <c r="A38" s="12">
        <v>29</v>
      </c>
      <c r="B38" s="13" t="s">
        <v>40</v>
      </c>
      <c r="C38" s="11">
        <v>164</v>
      </c>
      <c r="D38" s="11">
        <v>164</v>
      </c>
      <c r="E38" s="11">
        <v>63</v>
      </c>
      <c r="F38" s="11">
        <v>63</v>
      </c>
      <c r="G38" s="11">
        <v>4</v>
      </c>
      <c r="H38" s="11">
        <v>4</v>
      </c>
      <c r="I38" s="11">
        <v>14</v>
      </c>
      <c r="J38" s="11">
        <v>14</v>
      </c>
      <c r="K38" s="7">
        <f t="shared" ref="K38:K57" si="3">C38+E38+G38+I38</f>
        <v>245</v>
      </c>
      <c r="L38" s="7">
        <f t="shared" si="2"/>
        <v>245</v>
      </c>
    </row>
    <row r="39" spans="1:12" x14ac:dyDescent="0.25">
      <c r="A39" s="12">
        <v>30</v>
      </c>
      <c r="B39" s="13" t="s">
        <v>41</v>
      </c>
      <c r="C39" s="11">
        <v>257</v>
      </c>
      <c r="D39" s="11">
        <v>233</v>
      </c>
      <c r="E39" s="11">
        <v>89</v>
      </c>
      <c r="F39" s="11">
        <v>83</v>
      </c>
      <c r="G39" s="11">
        <v>2</v>
      </c>
      <c r="H39" s="11">
        <v>2</v>
      </c>
      <c r="I39" s="11">
        <v>14</v>
      </c>
      <c r="J39" s="11">
        <v>8</v>
      </c>
      <c r="K39" s="7">
        <f t="shared" si="3"/>
        <v>362</v>
      </c>
      <c r="L39" s="7">
        <f t="shared" si="2"/>
        <v>326</v>
      </c>
    </row>
    <row r="40" spans="1:12" x14ac:dyDescent="0.25">
      <c r="A40" s="12">
        <v>31</v>
      </c>
      <c r="B40" s="13" t="s">
        <v>42</v>
      </c>
      <c r="C40" s="11">
        <v>171</v>
      </c>
      <c r="D40" s="11">
        <v>168</v>
      </c>
      <c r="E40" s="11">
        <v>49</v>
      </c>
      <c r="F40" s="11">
        <v>47</v>
      </c>
      <c r="G40" s="11">
        <v>1</v>
      </c>
      <c r="H40" s="11">
        <v>1</v>
      </c>
      <c r="I40" s="11">
        <v>7</v>
      </c>
      <c r="J40" s="11">
        <v>7</v>
      </c>
      <c r="K40" s="7">
        <f t="shared" si="3"/>
        <v>228</v>
      </c>
      <c r="L40" s="7">
        <f t="shared" si="2"/>
        <v>223</v>
      </c>
    </row>
    <row r="41" spans="1:12" x14ac:dyDescent="0.25">
      <c r="A41" s="12">
        <v>32</v>
      </c>
      <c r="B41" s="13" t="s">
        <v>43</v>
      </c>
      <c r="C41" s="11">
        <v>21</v>
      </c>
      <c r="D41" s="11">
        <v>19</v>
      </c>
      <c r="E41" s="11">
        <v>5</v>
      </c>
      <c r="F41" s="11">
        <v>4</v>
      </c>
      <c r="G41" s="11">
        <v>0</v>
      </c>
      <c r="H41" s="11">
        <v>0</v>
      </c>
      <c r="I41" s="11">
        <v>0</v>
      </c>
      <c r="J41" s="11">
        <v>0</v>
      </c>
      <c r="K41" s="7">
        <f t="shared" si="3"/>
        <v>26</v>
      </c>
      <c r="L41" s="7">
        <f t="shared" si="2"/>
        <v>23</v>
      </c>
    </row>
    <row r="42" spans="1:12" x14ac:dyDescent="0.25">
      <c r="A42" s="12">
        <v>33</v>
      </c>
      <c r="B42" s="13" t="s">
        <v>44</v>
      </c>
      <c r="C42" s="11">
        <v>36</v>
      </c>
      <c r="D42" s="11">
        <v>32</v>
      </c>
      <c r="E42" s="11">
        <v>12</v>
      </c>
      <c r="F42" s="11">
        <v>11</v>
      </c>
      <c r="G42" s="11">
        <v>0</v>
      </c>
      <c r="H42" s="11">
        <v>0</v>
      </c>
      <c r="I42" s="11">
        <v>7</v>
      </c>
      <c r="J42" s="11">
        <v>7</v>
      </c>
      <c r="K42" s="7">
        <f t="shared" si="3"/>
        <v>55</v>
      </c>
      <c r="L42" s="7">
        <f t="shared" si="2"/>
        <v>50</v>
      </c>
    </row>
    <row r="43" spans="1:12" x14ac:dyDescent="0.25">
      <c r="A43" s="12">
        <v>34</v>
      </c>
      <c r="B43" s="13" t="s">
        <v>45</v>
      </c>
      <c r="C43" s="11">
        <v>181</v>
      </c>
      <c r="D43" s="11">
        <v>177</v>
      </c>
      <c r="E43" s="11">
        <v>28</v>
      </c>
      <c r="F43" s="11">
        <v>29</v>
      </c>
      <c r="G43" s="11">
        <v>1</v>
      </c>
      <c r="H43" s="11">
        <v>0</v>
      </c>
      <c r="I43" s="11">
        <v>0</v>
      </c>
      <c r="J43" s="11">
        <v>0</v>
      </c>
      <c r="K43" s="7">
        <f t="shared" si="3"/>
        <v>210</v>
      </c>
      <c r="L43" s="7">
        <f t="shared" si="2"/>
        <v>206</v>
      </c>
    </row>
    <row r="44" spans="1:12" x14ac:dyDescent="0.25">
      <c r="A44" s="12">
        <v>35</v>
      </c>
      <c r="B44" s="13" t="s">
        <v>46</v>
      </c>
      <c r="C44" s="11">
        <v>211</v>
      </c>
      <c r="D44" s="11">
        <v>205</v>
      </c>
      <c r="E44" s="11">
        <v>47</v>
      </c>
      <c r="F44" s="11">
        <v>46</v>
      </c>
      <c r="G44" s="11">
        <v>1</v>
      </c>
      <c r="H44" s="11">
        <v>0</v>
      </c>
      <c r="I44" s="11">
        <v>13</v>
      </c>
      <c r="J44" s="11">
        <v>9</v>
      </c>
      <c r="K44" s="7">
        <f t="shared" si="3"/>
        <v>272</v>
      </c>
      <c r="L44" s="7">
        <f t="shared" si="2"/>
        <v>260</v>
      </c>
    </row>
    <row r="45" spans="1:12" x14ac:dyDescent="0.25">
      <c r="A45" s="12">
        <v>36</v>
      </c>
      <c r="B45" s="13" t="s">
        <v>47</v>
      </c>
      <c r="C45" s="11">
        <v>282</v>
      </c>
      <c r="D45" s="11">
        <v>280</v>
      </c>
      <c r="E45" s="11">
        <v>63</v>
      </c>
      <c r="F45" s="11">
        <v>63</v>
      </c>
      <c r="G45" s="11">
        <v>3</v>
      </c>
      <c r="H45" s="11">
        <v>3</v>
      </c>
      <c r="I45" s="11">
        <v>3</v>
      </c>
      <c r="J45" s="11">
        <v>3</v>
      </c>
      <c r="K45" s="7">
        <f t="shared" si="3"/>
        <v>351</v>
      </c>
      <c r="L45" s="7">
        <f t="shared" si="2"/>
        <v>349</v>
      </c>
    </row>
    <row r="46" spans="1:12" x14ac:dyDescent="0.25">
      <c r="A46" s="12">
        <v>37</v>
      </c>
      <c r="B46" s="13" t="s">
        <v>48</v>
      </c>
      <c r="C46" s="11">
        <v>36</v>
      </c>
      <c r="D46" s="11">
        <v>36</v>
      </c>
      <c r="E46" s="11">
        <v>14</v>
      </c>
      <c r="F46" s="11">
        <v>14</v>
      </c>
      <c r="G46" s="11">
        <v>1</v>
      </c>
      <c r="H46" s="11">
        <v>1</v>
      </c>
      <c r="I46" s="11">
        <v>2</v>
      </c>
      <c r="J46" s="11">
        <v>2</v>
      </c>
      <c r="K46" s="7">
        <f t="shared" si="3"/>
        <v>53</v>
      </c>
      <c r="L46" s="7">
        <f t="shared" si="2"/>
        <v>53</v>
      </c>
    </row>
    <row r="47" spans="1:12" x14ac:dyDescent="0.25">
      <c r="A47" s="12">
        <v>38</v>
      </c>
      <c r="B47" s="13" t="s">
        <v>49</v>
      </c>
      <c r="C47" s="11">
        <v>77</v>
      </c>
      <c r="D47" s="11">
        <v>77</v>
      </c>
      <c r="E47" s="11">
        <v>30</v>
      </c>
      <c r="F47" s="11">
        <v>30</v>
      </c>
      <c r="G47" s="11">
        <v>3</v>
      </c>
      <c r="H47" s="11">
        <v>3</v>
      </c>
      <c r="I47" s="11">
        <v>4</v>
      </c>
      <c r="J47" s="11">
        <v>4</v>
      </c>
      <c r="K47" s="7">
        <f t="shared" si="3"/>
        <v>114</v>
      </c>
      <c r="L47" s="7">
        <f t="shared" si="2"/>
        <v>114</v>
      </c>
    </row>
    <row r="48" spans="1:12" x14ac:dyDescent="0.25">
      <c r="A48" s="12">
        <v>39</v>
      </c>
      <c r="B48" s="13" t="s">
        <v>50</v>
      </c>
      <c r="C48" s="11">
        <v>139</v>
      </c>
      <c r="D48" s="11">
        <v>135</v>
      </c>
      <c r="E48" s="11">
        <v>35</v>
      </c>
      <c r="F48" s="11">
        <v>33</v>
      </c>
      <c r="G48" s="11">
        <v>1</v>
      </c>
      <c r="H48" s="11">
        <v>0</v>
      </c>
      <c r="I48" s="11">
        <v>1</v>
      </c>
      <c r="J48" s="11">
        <v>0</v>
      </c>
      <c r="K48" s="7">
        <f t="shared" si="3"/>
        <v>176</v>
      </c>
      <c r="L48" s="7">
        <f t="shared" si="2"/>
        <v>168</v>
      </c>
    </row>
    <row r="49" spans="1:12" x14ac:dyDescent="0.25">
      <c r="A49" s="12">
        <v>40</v>
      </c>
      <c r="B49" s="13" t="s">
        <v>96</v>
      </c>
      <c r="C49" s="11">
        <v>225</v>
      </c>
      <c r="D49" s="11">
        <v>215</v>
      </c>
      <c r="E49" s="11">
        <v>40</v>
      </c>
      <c r="F49" s="11">
        <v>37</v>
      </c>
      <c r="G49" s="11">
        <v>7</v>
      </c>
      <c r="H49" s="11">
        <v>7</v>
      </c>
      <c r="I49" s="11">
        <v>3</v>
      </c>
      <c r="J49" s="11">
        <v>3</v>
      </c>
      <c r="K49" s="7">
        <f t="shared" si="3"/>
        <v>275</v>
      </c>
      <c r="L49" s="7">
        <f t="shared" si="2"/>
        <v>262</v>
      </c>
    </row>
    <row r="50" spans="1:12" x14ac:dyDescent="0.25">
      <c r="A50" s="12">
        <v>41</v>
      </c>
      <c r="B50" s="13" t="s">
        <v>102</v>
      </c>
      <c r="C50" s="11">
        <v>3</v>
      </c>
      <c r="D50" s="11">
        <v>3</v>
      </c>
      <c r="E50" s="11">
        <v>2</v>
      </c>
      <c r="F50" s="11">
        <v>2</v>
      </c>
      <c r="G50" s="11">
        <v>0</v>
      </c>
      <c r="H50" s="11">
        <v>0</v>
      </c>
      <c r="I50" s="11">
        <v>3</v>
      </c>
      <c r="J50" s="11">
        <v>3</v>
      </c>
      <c r="K50" s="7">
        <f t="shared" si="3"/>
        <v>8</v>
      </c>
      <c r="L50" s="7">
        <f t="shared" si="2"/>
        <v>8</v>
      </c>
    </row>
    <row r="51" spans="1:12" x14ac:dyDescent="0.25">
      <c r="A51" s="12">
        <v>42</v>
      </c>
      <c r="B51" s="13" t="s">
        <v>51</v>
      </c>
      <c r="C51" s="11">
        <v>290</v>
      </c>
      <c r="D51" s="11">
        <v>284</v>
      </c>
      <c r="E51" s="11">
        <v>47</v>
      </c>
      <c r="F51" s="11">
        <v>48</v>
      </c>
      <c r="G51" s="11">
        <v>0</v>
      </c>
      <c r="H51" s="11">
        <v>0</v>
      </c>
      <c r="I51" s="11">
        <v>8</v>
      </c>
      <c r="J51" s="11">
        <v>8</v>
      </c>
      <c r="K51" s="7">
        <f t="shared" si="3"/>
        <v>345</v>
      </c>
      <c r="L51" s="7">
        <f t="shared" si="2"/>
        <v>340</v>
      </c>
    </row>
    <row r="52" spans="1:12" x14ac:dyDescent="0.25">
      <c r="A52" s="12">
        <v>43</v>
      </c>
      <c r="B52" s="13" t="s">
        <v>52</v>
      </c>
      <c r="C52" s="11">
        <v>232</v>
      </c>
      <c r="D52" s="11">
        <v>236</v>
      </c>
      <c r="E52" s="11">
        <v>41</v>
      </c>
      <c r="F52" s="11">
        <v>39</v>
      </c>
      <c r="G52" s="11">
        <v>0</v>
      </c>
      <c r="H52" s="11">
        <v>0</v>
      </c>
      <c r="I52" s="11">
        <v>3</v>
      </c>
      <c r="J52" s="11">
        <v>3</v>
      </c>
      <c r="K52" s="7">
        <f t="shared" si="3"/>
        <v>276</v>
      </c>
      <c r="L52" s="7">
        <f t="shared" si="2"/>
        <v>278</v>
      </c>
    </row>
    <row r="53" spans="1:12" x14ac:dyDescent="0.25">
      <c r="A53" s="12">
        <v>45</v>
      </c>
      <c r="B53" s="13" t="s">
        <v>54</v>
      </c>
      <c r="C53" s="11">
        <v>44</v>
      </c>
      <c r="D53" s="11">
        <v>44</v>
      </c>
      <c r="E53" s="11">
        <v>11</v>
      </c>
      <c r="F53" s="11">
        <v>10</v>
      </c>
      <c r="G53" s="11">
        <v>0</v>
      </c>
      <c r="H53" s="11">
        <v>0</v>
      </c>
      <c r="I53" s="11">
        <v>0</v>
      </c>
      <c r="J53" s="11">
        <v>0</v>
      </c>
      <c r="K53" s="7">
        <f t="shared" si="3"/>
        <v>55</v>
      </c>
      <c r="L53" s="7">
        <f t="shared" si="2"/>
        <v>54</v>
      </c>
    </row>
    <row r="54" spans="1:12" x14ac:dyDescent="0.25">
      <c r="A54" s="12">
        <v>46</v>
      </c>
      <c r="B54" s="13" t="s">
        <v>55</v>
      </c>
      <c r="C54" s="11">
        <v>397</v>
      </c>
      <c r="D54" s="11">
        <v>397</v>
      </c>
      <c r="E54" s="11">
        <v>72</v>
      </c>
      <c r="F54" s="11">
        <v>72</v>
      </c>
      <c r="G54" s="11">
        <v>0</v>
      </c>
      <c r="H54" s="11">
        <v>0</v>
      </c>
      <c r="I54" s="11">
        <v>3</v>
      </c>
      <c r="J54" s="11">
        <v>3</v>
      </c>
      <c r="K54" s="7">
        <f t="shared" si="3"/>
        <v>472</v>
      </c>
      <c r="L54" s="7">
        <f t="shared" si="2"/>
        <v>472</v>
      </c>
    </row>
    <row r="55" spans="1:12" x14ac:dyDescent="0.25">
      <c r="A55" s="12">
        <v>47</v>
      </c>
      <c r="B55" s="13" t="s">
        <v>56</v>
      </c>
      <c r="C55" s="11">
        <v>348</v>
      </c>
      <c r="D55" s="11">
        <v>305</v>
      </c>
      <c r="E55" s="11">
        <v>63</v>
      </c>
      <c r="F55" s="11">
        <v>60</v>
      </c>
      <c r="G55" s="11">
        <v>0</v>
      </c>
      <c r="H55" s="11">
        <v>0</v>
      </c>
      <c r="I55" s="11">
        <v>4</v>
      </c>
      <c r="J55" s="11">
        <v>1</v>
      </c>
      <c r="K55" s="7">
        <f t="shared" si="3"/>
        <v>415</v>
      </c>
      <c r="L55" s="7">
        <f t="shared" si="2"/>
        <v>366</v>
      </c>
    </row>
    <row r="56" spans="1:12" x14ac:dyDescent="0.25">
      <c r="A56" s="26">
        <v>48</v>
      </c>
      <c r="B56" s="13" t="s">
        <v>104</v>
      </c>
      <c r="C56" s="11">
        <v>6</v>
      </c>
      <c r="D56" s="11">
        <v>6</v>
      </c>
      <c r="E56" s="11">
        <v>4</v>
      </c>
      <c r="F56" s="11">
        <v>4</v>
      </c>
      <c r="G56" s="11">
        <v>0</v>
      </c>
      <c r="H56" s="11">
        <v>0</v>
      </c>
      <c r="I56" s="11">
        <v>0</v>
      </c>
      <c r="J56" s="11">
        <v>0</v>
      </c>
      <c r="K56" s="7">
        <f t="shared" si="3"/>
        <v>10</v>
      </c>
      <c r="L56" s="7">
        <f t="shared" si="2"/>
        <v>10</v>
      </c>
    </row>
    <row r="57" spans="1:12" x14ac:dyDescent="0.25">
      <c r="A57" s="12">
        <v>49</v>
      </c>
      <c r="B57" s="13" t="s">
        <v>103</v>
      </c>
      <c r="C57" s="11"/>
      <c r="D57" s="11"/>
      <c r="E57" s="11"/>
      <c r="F57" s="11"/>
      <c r="G57" s="11"/>
      <c r="H57" s="11"/>
      <c r="I57" s="11"/>
      <c r="J57" s="11"/>
      <c r="K57" s="7">
        <f t="shared" si="3"/>
        <v>0</v>
      </c>
      <c r="L57" s="7">
        <f t="shared" si="2"/>
        <v>0</v>
      </c>
    </row>
    <row r="58" spans="1:12" x14ac:dyDescent="0.25">
      <c r="B58" s="8" t="s">
        <v>10</v>
      </c>
      <c r="C58" s="9">
        <f t="shared" ref="C58:L58" si="4">SUM(C13:C56)</f>
        <v>31877</v>
      </c>
      <c r="D58" s="9">
        <f t="shared" si="4"/>
        <v>28180</v>
      </c>
      <c r="E58" s="9">
        <f t="shared" si="4"/>
        <v>6800</v>
      </c>
      <c r="F58" s="9">
        <f t="shared" si="4"/>
        <v>6162</v>
      </c>
      <c r="G58" s="9">
        <f t="shared" si="4"/>
        <v>1507</v>
      </c>
      <c r="H58" s="9">
        <f t="shared" si="4"/>
        <v>1275</v>
      </c>
      <c r="I58" s="9">
        <f t="shared" si="4"/>
        <v>994</v>
      </c>
      <c r="J58" s="9">
        <f t="shared" si="4"/>
        <v>876</v>
      </c>
      <c r="K58" s="9">
        <f t="shared" si="4"/>
        <v>41178</v>
      </c>
      <c r="L58" s="9">
        <f t="shared" si="4"/>
        <v>36493</v>
      </c>
    </row>
    <row r="59" spans="1:12" ht="15.75" x14ac:dyDescent="0.25">
      <c r="A59" s="52" t="s">
        <v>57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</row>
    <row r="60" spans="1:12" x14ac:dyDescent="0.25">
      <c r="A60" s="3">
        <v>50</v>
      </c>
      <c r="B60" s="4" t="s">
        <v>58</v>
      </c>
      <c r="C60" s="11">
        <v>995</v>
      </c>
      <c r="D60" s="11">
        <v>992</v>
      </c>
      <c r="E60" s="11">
        <v>132</v>
      </c>
      <c r="F60" s="11">
        <v>132</v>
      </c>
      <c r="G60" s="11">
        <v>0</v>
      </c>
      <c r="H60" s="11">
        <v>0</v>
      </c>
      <c r="I60" s="10">
        <v>73</v>
      </c>
      <c r="J60" s="10">
        <v>72</v>
      </c>
      <c r="K60" s="7">
        <f t="shared" si="2"/>
        <v>1200</v>
      </c>
      <c r="L60" s="7">
        <f t="shared" si="2"/>
        <v>1196</v>
      </c>
    </row>
    <row r="61" spans="1:12" x14ac:dyDescent="0.25">
      <c r="A61" s="3">
        <v>51</v>
      </c>
      <c r="B61" s="4" t="s">
        <v>59</v>
      </c>
      <c r="C61" s="11">
        <v>263</v>
      </c>
      <c r="D61" s="11">
        <v>262</v>
      </c>
      <c r="E61" s="11">
        <v>60</v>
      </c>
      <c r="F61" s="11">
        <v>60</v>
      </c>
      <c r="G61" s="11">
        <v>138</v>
      </c>
      <c r="H61" s="11">
        <v>131</v>
      </c>
      <c r="I61" s="10">
        <v>1</v>
      </c>
      <c r="J61" s="10">
        <v>1</v>
      </c>
      <c r="K61" s="7">
        <f t="shared" si="2"/>
        <v>462</v>
      </c>
      <c r="L61" s="7">
        <f t="shared" si="2"/>
        <v>454</v>
      </c>
    </row>
    <row r="62" spans="1:12" x14ac:dyDescent="0.25">
      <c r="A62" s="3">
        <v>52</v>
      </c>
      <c r="B62" s="4" t="s">
        <v>60</v>
      </c>
      <c r="C62" s="11"/>
      <c r="D62" s="11"/>
      <c r="E62" s="11"/>
      <c r="F62" s="11"/>
      <c r="G62" s="11"/>
      <c r="H62" s="11"/>
      <c r="I62" s="10"/>
      <c r="J62" s="10"/>
      <c r="K62" s="7">
        <f t="shared" si="2"/>
        <v>0</v>
      </c>
      <c r="L62" s="7">
        <f t="shared" si="2"/>
        <v>0</v>
      </c>
    </row>
    <row r="63" spans="1:12" x14ac:dyDescent="0.25">
      <c r="A63" s="3">
        <v>53</v>
      </c>
      <c r="B63" s="4" t="s">
        <v>61</v>
      </c>
      <c r="C63" s="11">
        <v>2254</v>
      </c>
      <c r="D63" s="11">
        <v>2012</v>
      </c>
      <c r="E63" s="11">
        <v>810</v>
      </c>
      <c r="F63" s="11">
        <v>778</v>
      </c>
      <c r="G63" s="11">
        <v>11</v>
      </c>
      <c r="H63" s="11">
        <v>2</v>
      </c>
      <c r="I63" s="10">
        <v>50</v>
      </c>
      <c r="J63" s="10">
        <v>46</v>
      </c>
      <c r="K63" s="7">
        <f t="shared" si="2"/>
        <v>3125</v>
      </c>
      <c r="L63" s="7">
        <f t="shared" si="2"/>
        <v>2838</v>
      </c>
    </row>
    <row r="64" spans="1:12" x14ac:dyDescent="0.25">
      <c r="A64" s="3">
        <v>54</v>
      </c>
      <c r="B64" s="4" t="s">
        <v>62</v>
      </c>
      <c r="C64" s="10">
        <v>4063</v>
      </c>
      <c r="D64" s="10">
        <v>2837</v>
      </c>
      <c r="E64" s="10">
        <v>487</v>
      </c>
      <c r="F64" s="10">
        <v>436</v>
      </c>
      <c r="G64" s="11">
        <v>16</v>
      </c>
      <c r="H64" s="11">
        <v>2</v>
      </c>
      <c r="I64" s="10">
        <v>132</v>
      </c>
      <c r="J64" s="10">
        <v>111</v>
      </c>
      <c r="K64" s="7">
        <f t="shared" si="2"/>
        <v>4698</v>
      </c>
      <c r="L64" s="7">
        <f t="shared" si="2"/>
        <v>3386</v>
      </c>
    </row>
    <row r="65" spans="1:12" x14ac:dyDescent="0.25">
      <c r="A65" s="3">
        <v>55</v>
      </c>
      <c r="B65" s="4" t="s">
        <v>63</v>
      </c>
      <c r="C65" s="10">
        <v>0</v>
      </c>
      <c r="D65" s="10">
        <v>0</v>
      </c>
      <c r="E65" s="10">
        <v>0</v>
      </c>
      <c r="F65" s="10">
        <v>0</v>
      </c>
      <c r="G65" s="11">
        <v>348</v>
      </c>
      <c r="H65" s="11">
        <v>299</v>
      </c>
      <c r="I65" s="10">
        <v>0</v>
      </c>
      <c r="J65" s="10">
        <v>0</v>
      </c>
      <c r="K65" s="7">
        <f t="shared" si="2"/>
        <v>348</v>
      </c>
      <c r="L65" s="7">
        <f t="shared" si="2"/>
        <v>299</v>
      </c>
    </row>
    <row r="66" spans="1:12" x14ac:dyDescent="0.25">
      <c r="A66" s="3">
        <v>56</v>
      </c>
      <c r="B66" s="4" t="s">
        <v>64</v>
      </c>
      <c r="C66" s="10">
        <v>195</v>
      </c>
      <c r="D66" s="10">
        <v>194</v>
      </c>
      <c r="E66" s="10">
        <v>65</v>
      </c>
      <c r="F66" s="10">
        <v>65</v>
      </c>
      <c r="G66" s="11">
        <v>1</v>
      </c>
      <c r="H66" s="11">
        <v>1</v>
      </c>
      <c r="I66" s="10">
        <v>5</v>
      </c>
      <c r="J66" s="10">
        <v>5</v>
      </c>
      <c r="K66" s="7">
        <f t="shared" si="2"/>
        <v>266</v>
      </c>
      <c r="L66" s="7">
        <f t="shared" si="2"/>
        <v>265</v>
      </c>
    </row>
    <row r="67" spans="1:12" ht="15" customHeight="1" x14ac:dyDescent="0.25">
      <c r="A67" s="3">
        <v>57</v>
      </c>
      <c r="B67" s="4" t="s">
        <v>65</v>
      </c>
      <c r="C67" s="10">
        <v>853</v>
      </c>
      <c r="D67" s="10">
        <v>844</v>
      </c>
      <c r="E67" s="10">
        <v>93</v>
      </c>
      <c r="F67" s="10">
        <v>91</v>
      </c>
      <c r="G67" s="11">
        <v>2</v>
      </c>
      <c r="H67" s="11">
        <v>2</v>
      </c>
      <c r="I67" s="10">
        <v>51</v>
      </c>
      <c r="J67" s="10">
        <v>51</v>
      </c>
      <c r="K67" s="7">
        <f t="shared" si="2"/>
        <v>999</v>
      </c>
      <c r="L67" s="7">
        <f t="shared" si="2"/>
        <v>988</v>
      </c>
    </row>
    <row r="68" spans="1:12" x14ac:dyDescent="0.25">
      <c r="A68" s="3">
        <v>58</v>
      </c>
      <c r="B68" s="4" t="s">
        <v>66</v>
      </c>
      <c r="C68" s="10">
        <v>807</v>
      </c>
      <c r="D68" s="10">
        <v>798</v>
      </c>
      <c r="E68" s="10">
        <v>251</v>
      </c>
      <c r="F68" s="10">
        <v>251</v>
      </c>
      <c r="G68" s="11">
        <v>3</v>
      </c>
      <c r="H68" s="11">
        <v>3</v>
      </c>
      <c r="I68" s="10">
        <v>32</v>
      </c>
      <c r="J68" s="10">
        <v>32</v>
      </c>
      <c r="K68" s="7">
        <f t="shared" si="2"/>
        <v>1093</v>
      </c>
      <c r="L68" s="7">
        <f t="shared" si="2"/>
        <v>1084</v>
      </c>
    </row>
    <row r="69" spans="1:12" x14ac:dyDescent="0.25">
      <c r="A69" s="3">
        <v>59</v>
      </c>
      <c r="B69" s="4" t="s">
        <v>67</v>
      </c>
      <c r="C69" s="10">
        <v>1645</v>
      </c>
      <c r="D69" s="10">
        <v>1406</v>
      </c>
      <c r="E69" s="10">
        <v>252</v>
      </c>
      <c r="F69" s="10">
        <v>240</v>
      </c>
      <c r="G69" s="11">
        <v>5</v>
      </c>
      <c r="H69" s="11">
        <v>5</v>
      </c>
      <c r="I69" s="10">
        <v>137</v>
      </c>
      <c r="J69" s="10">
        <v>128</v>
      </c>
      <c r="K69" s="7">
        <f t="shared" si="2"/>
        <v>2039</v>
      </c>
      <c r="L69" s="7">
        <f t="shared" si="2"/>
        <v>1779</v>
      </c>
    </row>
    <row r="70" spans="1:12" x14ac:dyDescent="0.25">
      <c r="A70" s="3">
        <v>60</v>
      </c>
      <c r="B70" s="4" t="s">
        <v>68</v>
      </c>
      <c r="C70" s="10">
        <v>381</v>
      </c>
      <c r="D70" s="10">
        <v>374</v>
      </c>
      <c r="E70" s="10">
        <v>64</v>
      </c>
      <c r="F70" s="10">
        <v>64</v>
      </c>
      <c r="G70" s="11">
        <v>0</v>
      </c>
      <c r="H70" s="11">
        <v>0</v>
      </c>
      <c r="I70" s="10">
        <v>129</v>
      </c>
      <c r="J70" s="10">
        <v>128</v>
      </c>
      <c r="K70" s="7">
        <f t="shared" si="2"/>
        <v>574</v>
      </c>
      <c r="L70" s="7">
        <f t="shared" si="2"/>
        <v>566</v>
      </c>
    </row>
    <row r="71" spans="1:12" x14ac:dyDescent="0.25">
      <c r="A71" s="3">
        <v>61</v>
      </c>
      <c r="B71" s="4" t="s">
        <v>69</v>
      </c>
      <c r="C71" s="10">
        <v>1318</v>
      </c>
      <c r="D71" s="10">
        <v>1318</v>
      </c>
      <c r="E71" s="10">
        <v>605</v>
      </c>
      <c r="F71" s="10">
        <v>605</v>
      </c>
      <c r="G71" s="11">
        <v>24</v>
      </c>
      <c r="H71" s="11">
        <v>23</v>
      </c>
      <c r="I71" s="10">
        <v>73</v>
      </c>
      <c r="J71" s="10">
        <v>73</v>
      </c>
      <c r="K71" s="7">
        <f t="shared" si="2"/>
        <v>2020</v>
      </c>
      <c r="L71" s="7">
        <f t="shared" si="2"/>
        <v>2019</v>
      </c>
    </row>
    <row r="72" spans="1:12" x14ac:dyDescent="0.25">
      <c r="A72" s="12">
        <v>62</v>
      </c>
      <c r="B72" s="4" t="s">
        <v>70</v>
      </c>
      <c r="C72" s="11">
        <v>263</v>
      </c>
      <c r="D72" s="11">
        <v>262</v>
      </c>
      <c r="E72" s="11">
        <v>117</v>
      </c>
      <c r="F72" s="11">
        <v>117</v>
      </c>
      <c r="G72" s="11">
        <v>17</v>
      </c>
      <c r="H72" s="11">
        <v>17</v>
      </c>
      <c r="I72" s="10">
        <v>8</v>
      </c>
      <c r="J72" s="10">
        <v>8</v>
      </c>
      <c r="K72" s="7">
        <f t="shared" si="2"/>
        <v>405</v>
      </c>
      <c r="L72" s="7">
        <f t="shared" si="2"/>
        <v>404</v>
      </c>
    </row>
    <row r="73" spans="1:12" x14ac:dyDescent="0.25">
      <c r="A73" s="12">
        <v>63</v>
      </c>
      <c r="B73" s="4" t="s">
        <v>71</v>
      </c>
      <c r="C73" s="11">
        <v>0</v>
      </c>
      <c r="D73" s="11">
        <v>0</v>
      </c>
      <c r="E73" s="11">
        <v>0</v>
      </c>
      <c r="F73" s="11">
        <v>0</v>
      </c>
      <c r="G73" s="11">
        <v>477</v>
      </c>
      <c r="H73" s="11">
        <v>456</v>
      </c>
      <c r="I73" s="10">
        <v>0</v>
      </c>
      <c r="J73" s="10">
        <v>0</v>
      </c>
      <c r="K73" s="7">
        <f t="shared" si="2"/>
        <v>477</v>
      </c>
      <c r="L73" s="7">
        <f t="shared" si="2"/>
        <v>456</v>
      </c>
    </row>
    <row r="74" spans="1:12" x14ac:dyDescent="0.25">
      <c r="A74" s="12">
        <v>64</v>
      </c>
      <c r="B74" s="4" t="s">
        <v>72</v>
      </c>
      <c r="C74" s="11">
        <v>299</v>
      </c>
      <c r="D74" s="11">
        <v>297</v>
      </c>
      <c r="E74" s="11">
        <v>602</v>
      </c>
      <c r="F74" s="11">
        <v>599</v>
      </c>
      <c r="G74" s="11">
        <v>1360</v>
      </c>
      <c r="H74" s="11">
        <v>1347</v>
      </c>
      <c r="I74" s="10">
        <v>4</v>
      </c>
      <c r="J74" s="10">
        <v>4</v>
      </c>
      <c r="K74" s="7">
        <f t="shared" si="2"/>
        <v>2265</v>
      </c>
      <c r="L74" s="7">
        <f t="shared" si="2"/>
        <v>2247</v>
      </c>
    </row>
    <row r="75" spans="1:12" x14ac:dyDescent="0.25">
      <c r="A75" s="12">
        <v>65</v>
      </c>
      <c r="B75" s="4" t="s">
        <v>73</v>
      </c>
      <c r="C75" s="11">
        <v>335</v>
      </c>
      <c r="D75" s="11">
        <v>336</v>
      </c>
      <c r="E75" s="11">
        <v>144</v>
      </c>
      <c r="F75" s="11">
        <v>144</v>
      </c>
      <c r="G75" s="11">
        <v>2</v>
      </c>
      <c r="H75" s="11">
        <v>2</v>
      </c>
      <c r="I75" s="10">
        <v>5</v>
      </c>
      <c r="J75" s="10">
        <v>5</v>
      </c>
      <c r="K75" s="7">
        <f t="shared" si="2"/>
        <v>486</v>
      </c>
      <c r="L75" s="7">
        <f t="shared" si="2"/>
        <v>487</v>
      </c>
    </row>
    <row r="76" spans="1:12" x14ac:dyDescent="0.25">
      <c r="A76" s="12">
        <v>66</v>
      </c>
      <c r="B76" s="4" t="s">
        <v>105</v>
      </c>
      <c r="C76" s="11">
        <v>2</v>
      </c>
      <c r="D76" s="11">
        <v>2</v>
      </c>
      <c r="E76" s="11">
        <v>1</v>
      </c>
      <c r="F76" s="11">
        <v>1</v>
      </c>
      <c r="G76" s="11">
        <v>0</v>
      </c>
      <c r="H76" s="11">
        <v>0</v>
      </c>
      <c r="I76" s="10">
        <v>0</v>
      </c>
      <c r="J76" s="10">
        <v>0</v>
      </c>
      <c r="K76" s="7">
        <f t="shared" si="2"/>
        <v>3</v>
      </c>
      <c r="L76" s="7">
        <f t="shared" si="2"/>
        <v>3</v>
      </c>
    </row>
    <row r="77" spans="1:12" ht="15.75" customHeight="1" x14ac:dyDescent="0.25">
      <c r="B77" s="8" t="s">
        <v>10</v>
      </c>
      <c r="C77" s="8">
        <f t="shared" ref="C77:L77" si="5">SUM(C60:C76)</f>
        <v>13673</v>
      </c>
      <c r="D77" s="8">
        <f t="shared" si="5"/>
        <v>11934</v>
      </c>
      <c r="E77" s="8">
        <f t="shared" si="5"/>
        <v>3683</v>
      </c>
      <c r="F77" s="8">
        <f t="shared" si="5"/>
        <v>3583</v>
      </c>
      <c r="G77" s="8">
        <f t="shared" si="5"/>
        <v>2404</v>
      </c>
      <c r="H77" s="8">
        <f t="shared" si="5"/>
        <v>2290</v>
      </c>
      <c r="I77" s="8">
        <f t="shared" si="5"/>
        <v>700</v>
      </c>
      <c r="J77" s="8">
        <f t="shared" si="5"/>
        <v>664</v>
      </c>
      <c r="K77" s="8">
        <f t="shared" si="5"/>
        <v>20460</v>
      </c>
      <c r="L77" s="8">
        <f t="shared" si="5"/>
        <v>18471</v>
      </c>
    </row>
    <row r="78" spans="1:12" ht="15.75" x14ac:dyDescent="0.25">
      <c r="A78" s="52" t="s">
        <v>74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</row>
    <row r="79" spans="1:12" x14ac:dyDescent="0.25">
      <c r="A79" s="3">
        <v>67</v>
      </c>
      <c r="B79" s="4" t="s">
        <v>75</v>
      </c>
      <c r="C79" s="10">
        <v>550</v>
      </c>
      <c r="D79" s="10">
        <v>549</v>
      </c>
      <c r="E79" s="10">
        <v>237</v>
      </c>
      <c r="F79" s="10">
        <v>237</v>
      </c>
      <c r="G79" s="10">
        <v>41</v>
      </c>
      <c r="H79" s="10">
        <v>41</v>
      </c>
      <c r="I79" s="10">
        <v>0</v>
      </c>
      <c r="J79" s="10">
        <v>0</v>
      </c>
      <c r="K79" s="7">
        <f t="shared" ref="K79:L84" si="6">C79+E79+G79+I79</f>
        <v>828</v>
      </c>
      <c r="L79" s="7">
        <f t="shared" si="6"/>
        <v>827</v>
      </c>
    </row>
    <row r="80" spans="1:12" x14ac:dyDescent="0.25">
      <c r="A80" s="3">
        <v>68</v>
      </c>
      <c r="B80" s="4" t="s">
        <v>76</v>
      </c>
      <c r="C80" s="10">
        <v>320</v>
      </c>
      <c r="D80" s="10">
        <v>318</v>
      </c>
      <c r="E80" s="10">
        <v>173</v>
      </c>
      <c r="F80" s="10">
        <v>173</v>
      </c>
      <c r="G80" s="10">
        <v>24</v>
      </c>
      <c r="H80" s="10">
        <v>20</v>
      </c>
      <c r="I80" s="10">
        <v>2</v>
      </c>
      <c r="J80" s="10">
        <v>2</v>
      </c>
      <c r="K80" s="7">
        <f t="shared" si="6"/>
        <v>519</v>
      </c>
      <c r="L80" s="7">
        <f t="shared" si="6"/>
        <v>513</v>
      </c>
    </row>
    <row r="81" spans="1:12" x14ac:dyDescent="0.25">
      <c r="A81" s="3">
        <v>69</v>
      </c>
      <c r="B81" s="4" t="s">
        <v>77</v>
      </c>
      <c r="C81" s="10">
        <v>443</v>
      </c>
      <c r="D81" s="10">
        <v>405</v>
      </c>
      <c r="E81" s="10">
        <v>177</v>
      </c>
      <c r="F81" s="10">
        <v>161</v>
      </c>
      <c r="G81" s="10">
        <v>38</v>
      </c>
      <c r="H81" s="10">
        <v>35</v>
      </c>
      <c r="I81" s="10">
        <v>2</v>
      </c>
      <c r="J81" s="10">
        <v>2</v>
      </c>
      <c r="K81" s="7">
        <f t="shared" si="6"/>
        <v>660</v>
      </c>
      <c r="L81" s="7">
        <f t="shared" si="6"/>
        <v>603</v>
      </c>
    </row>
    <row r="82" spans="1:12" x14ac:dyDescent="0.25">
      <c r="A82" s="3">
        <v>70</v>
      </c>
      <c r="B82" s="4" t="s">
        <v>78</v>
      </c>
      <c r="C82" s="10">
        <v>2016</v>
      </c>
      <c r="D82" s="10">
        <v>2013</v>
      </c>
      <c r="E82" s="10">
        <v>610</v>
      </c>
      <c r="F82" s="10">
        <v>607</v>
      </c>
      <c r="G82" s="10">
        <v>235</v>
      </c>
      <c r="H82" s="10">
        <v>187</v>
      </c>
      <c r="I82" s="10">
        <v>50</v>
      </c>
      <c r="J82" s="10">
        <v>50</v>
      </c>
      <c r="K82" s="7">
        <f t="shared" si="6"/>
        <v>2911</v>
      </c>
      <c r="L82" s="7">
        <f t="shared" si="6"/>
        <v>2857</v>
      </c>
    </row>
    <row r="83" spans="1:12" x14ac:dyDescent="0.25">
      <c r="A83" s="3">
        <v>71</v>
      </c>
      <c r="B83" s="4" t="s">
        <v>79</v>
      </c>
      <c r="C83" s="10">
        <v>1127</v>
      </c>
      <c r="D83" s="10">
        <v>1063</v>
      </c>
      <c r="E83" s="10">
        <v>234</v>
      </c>
      <c r="F83" s="10">
        <v>233</v>
      </c>
      <c r="G83" s="10">
        <v>64</v>
      </c>
      <c r="H83" s="10">
        <v>64</v>
      </c>
      <c r="I83" s="10">
        <v>26</v>
      </c>
      <c r="J83" s="10">
        <v>26</v>
      </c>
      <c r="K83" s="7">
        <f t="shared" si="6"/>
        <v>1451</v>
      </c>
      <c r="L83" s="7">
        <f t="shared" si="6"/>
        <v>1386</v>
      </c>
    </row>
    <row r="84" spans="1:12" x14ac:dyDescent="0.25">
      <c r="A84" s="3">
        <v>72</v>
      </c>
      <c r="B84" s="4" t="s">
        <v>80</v>
      </c>
      <c r="C84" s="10">
        <v>179</v>
      </c>
      <c r="D84" s="10">
        <v>179</v>
      </c>
      <c r="E84" s="10">
        <v>65</v>
      </c>
      <c r="F84" s="10">
        <v>65</v>
      </c>
      <c r="G84" s="10">
        <v>10</v>
      </c>
      <c r="H84" s="10">
        <v>10</v>
      </c>
      <c r="I84" s="10">
        <v>1</v>
      </c>
      <c r="J84" s="10">
        <v>1</v>
      </c>
      <c r="K84" s="7">
        <f t="shared" si="6"/>
        <v>255</v>
      </c>
      <c r="L84" s="7">
        <f t="shared" si="6"/>
        <v>255</v>
      </c>
    </row>
    <row r="85" spans="1:12" ht="15.75" customHeight="1" x14ac:dyDescent="0.25">
      <c r="A85" s="12"/>
      <c r="B85" s="8" t="s">
        <v>10</v>
      </c>
      <c r="C85" s="9">
        <f>SUM(C79:C84)</f>
        <v>4635</v>
      </c>
      <c r="D85" s="9">
        <f t="shared" ref="D85:L85" si="7">SUM(D79:D84)</f>
        <v>4527</v>
      </c>
      <c r="E85" s="9">
        <f t="shared" si="7"/>
        <v>1496</v>
      </c>
      <c r="F85" s="9">
        <f t="shared" si="7"/>
        <v>1476</v>
      </c>
      <c r="G85" s="9">
        <f t="shared" si="7"/>
        <v>412</v>
      </c>
      <c r="H85" s="9">
        <f t="shared" si="7"/>
        <v>357</v>
      </c>
      <c r="I85" s="9">
        <f t="shared" si="7"/>
        <v>81</v>
      </c>
      <c r="J85" s="9">
        <f t="shared" si="7"/>
        <v>81</v>
      </c>
      <c r="K85" s="9">
        <f t="shared" si="7"/>
        <v>6624</v>
      </c>
      <c r="L85" s="9">
        <f t="shared" si="7"/>
        <v>6441</v>
      </c>
    </row>
    <row r="86" spans="1:12" ht="15.75" x14ac:dyDescent="0.25">
      <c r="A86" s="52" t="s">
        <v>81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</row>
    <row r="87" spans="1:12" x14ac:dyDescent="0.25">
      <c r="A87" s="3">
        <v>73</v>
      </c>
      <c r="B87" s="4" t="s">
        <v>82</v>
      </c>
      <c r="C87" s="17">
        <v>1348</v>
      </c>
      <c r="D87" s="17">
        <v>1176</v>
      </c>
      <c r="E87" s="17">
        <v>399</v>
      </c>
      <c r="F87" s="17">
        <v>386</v>
      </c>
      <c r="G87" s="17">
        <v>80</v>
      </c>
      <c r="H87" s="17">
        <v>70</v>
      </c>
      <c r="I87" s="18">
        <v>25</v>
      </c>
      <c r="J87" s="18">
        <v>23</v>
      </c>
      <c r="K87" s="7">
        <f t="shared" ref="K87:L89" si="8">C87+E87+G87+I87</f>
        <v>1852</v>
      </c>
      <c r="L87" s="7">
        <f t="shared" si="8"/>
        <v>1655</v>
      </c>
    </row>
    <row r="88" spans="1:12" x14ac:dyDescent="0.25">
      <c r="A88" s="3">
        <v>74</v>
      </c>
      <c r="B88" s="4" t="s">
        <v>93</v>
      </c>
      <c r="C88" s="17">
        <v>14</v>
      </c>
      <c r="D88" s="17">
        <v>14</v>
      </c>
      <c r="E88" s="17">
        <v>4</v>
      </c>
      <c r="F88" s="17">
        <v>4</v>
      </c>
      <c r="G88" s="17">
        <v>1</v>
      </c>
      <c r="H88" s="17">
        <v>1</v>
      </c>
      <c r="I88" s="18">
        <v>0</v>
      </c>
      <c r="J88" s="18">
        <v>0</v>
      </c>
      <c r="K88" s="7">
        <f t="shared" si="8"/>
        <v>19</v>
      </c>
      <c r="L88" s="7">
        <f t="shared" si="8"/>
        <v>19</v>
      </c>
    </row>
    <row r="89" spans="1:12" x14ac:dyDescent="0.25">
      <c r="A89" s="3">
        <v>75</v>
      </c>
      <c r="B89" s="4" t="s">
        <v>101</v>
      </c>
      <c r="C89" s="17">
        <v>3</v>
      </c>
      <c r="D89" s="17">
        <v>3</v>
      </c>
      <c r="E89" s="17">
        <v>3</v>
      </c>
      <c r="F89" s="17">
        <v>3</v>
      </c>
      <c r="G89" s="17">
        <v>2</v>
      </c>
      <c r="H89" s="17">
        <v>2</v>
      </c>
      <c r="I89" s="18">
        <v>0</v>
      </c>
      <c r="J89" s="18">
        <v>0</v>
      </c>
      <c r="K89" s="7">
        <f t="shared" si="8"/>
        <v>8</v>
      </c>
      <c r="L89" s="7">
        <f t="shared" si="8"/>
        <v>8</v>
      </c>
    </row>
    <row r="90" spans="1:12" x14ac:dyDescent="0.25">
      <c r="A90" s="3">
        <v>76</v>
      </c>
      <c r="B90" s="4" t="s">
        <v>83</v>
      </c>
      <c r="C90" s="19">
        <v>287</v>
      </c>
      <c r="D90" s="19">
        <v>284</v>
      </c>
      <c r="E90" s="19">
        <v>41</v>
      </c>
      <c r="F90" s="19">
        <v>41</v>
      </c>
      <c r="G90" s="19">
        <v>11</v>
      </c>
      <c r="H90" s="19">
        <v>11</v>
      </c>
      <c r="I90" s="18">
        <v>0</v>
      </c>
      <c r="J90" s="18">
        <v>0</v>
      </c>
      <c r="K90" s="7">
        <f t="shared" ref="K90:L91" si="9">C90+E90+G90+I90</f>
        <v>339</v>
      </c>
      <c r="L90" s="7">
        <f t="shared" si="9"/>
        <v>336</v>
      </c>
    </row>
    <row r="91" spans="1:12" x14ac:dyDescent="0.25">
      <c r="A91" s="3">
        <v>77</v>
      </c>
      <c r="B91" s="15" t="s">
        <v>94</v>
      </c>
      <c r="C91" s="19">
        <v>26</v>
      </c>
      <c r="D91" s="19">
        <v>26</v>
      </c>
      <c r="E91" s="19">
        <v>5</v>
      </c>
      <c r="F91" s="19">
        <v>5</v>
      </c>
      <c r="G91" s="19">
        <v>1</v>
      </c>
      <c r="H91" s="19">
        <v>1</v>
      </c>
      <c r="I91" s="18">
        <v>2</v>
      </c>
      <c r="J91" s="18">
        <v>2</v>
      </c>
      <c r="K91" s="7">
        <f t="shared" si="9"/>
        <v>34</v>
      </c>
      <c r="L91" s="7">
        <f t="shared" si="9"/>
        <v>34</v>
      </c>
    </row>
    <row r="92" spans="1:12" x14ac:dyDescent="0.25">
      <c r="B92" s="8" t="s">
        <v>10</v>
      </c>
      <c r="C92" s="8">
        <f>SUM(C87:C91)</f>
        <v>1678</v>
      </c>
      <c r="D92" s="8">
        <f t="shared" ref="D92:L92" si="10">SUM(D87:D91)</f>
        <v>1503</v>
      </c>
      <c r="E92" s="8">
        <f t="shared" si="10"/>
        <v>452</v>
      </c>
      <c r="F92" s="8">
        <f t="shared" si="10"/>
        <v>439</v>
      </c>
      <c r="G92" s="8">
        <f t="shared" si="10"/>
        <v>95</v>
      </c>
      <c r="H92" s="8">
        <f t="shared" si="10"/>
        <v>85</v>
      </c>
      <c r="I92" s="8">
        <f t="shared" si="10"/>
        <v>27</v>
      </c>
      <c r="J92" s="8">
        <f t="shared" si="10"/>
        <v>25</v>
      </c>
      <c r="K92" s="8">
        <f t="shared" si="10"/>
        <v>2252</v>
      </c>
      <c r="L92" s="8">
        <f t="shared" si="10"/>
        <v>2052</v>
      </c>
    </row>
    <row r="93" spans="1:12" ht="15.75" x14ac:dyDescent="0.25">
      <c r="A93" s="59" t="s">
        <v>10</v>
      </c>
      <c r="B93" s="59"/>
      <c r="C93" s="24">
        <f t="shared" ref="C93:L93" si="11">SUM(C11+C58+C77+C85+C92)</f>
        <v>55337</v>
      </c>
      <c r="D93" s="24">
        <f t="shared" si="11"/>
        <v>48675</v>
      </c>
      <c r="E93" s="24">
        <f t="shared" si="11"/>
        <v>13196</v>
      </c>
      <c r="F93" s="24">
        <f t="shared" si="11"/>
        <v>12350</v>
      </c>
      <c r="G93" s="24">
        <f t="shared" si="11"/>
        <v>4524</v>
      </c>
      <c r="H93" s="24">
        <f t="shared" si="11"/>
        <v>4111</v>
      </c>
      <c r="I93" s="24">
        <f t="shared" si="11"/>
        <v>2061</v>
      </c>
      <c r="J93" s="24">
        <f t="shared" si="11"/>
        <v>1893</v>
      </c>
      <c r="K93" s="24">
        <f t="shared" si="11"/>
        <v>75118</v>
      </c>
      <c r="L93" s="24">
        <f t="shared" si="11"/>
        <v>67029</v>
      </c>
    </row>
    <row r="95" spans="1:12" ht="16.5" x14ac:dyDescent="0.25">
      <c r="A95" s="54" t="s">
        <v>0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</row>
    <row r="96" spans="1:12" ht="15" customHeight="1" x14ac:dyDescent="0.25">
      <c r="A96" s="55" t="s">
        <v>1</v>
      </c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</row>
    <row r="97" spans="1:12" ht="15.75" x14ac:dyDescent="0.25">
      <c r="A97" s="55" t="s">
        <v>91</v>
      </c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2" x14ac:dyDescent="0.25">
      <c r="A99" s="53" t="s">
        <v>2</v>
      </c>
      <c r="B99" s="53" t="s">
        <v>3</v>
      </c>
      <c r="C99" s="53" t="s">
        <v>4</v>
      </c>
      <c r="D99" s="53"/>
      <c r="E99" s="53" t="s">
        <v>5</v>
      </c>
      <c r="F99" s="53"/>
      <c r="G99" s="53" t="s">
        <v>6</v>
      </c>
      <c r="H99" s="53"/>
      <c r="I99" s="53" t="s">
        <v>7</v>
      </c>
      <c r="J99" s="53"/>
      <c r="K99" s="56" t="s">
        <v>8</v>
      </c>
      <c r="L99" s="53" t="s">
        <v>9</v>
      </c>
    </row>
    <row r="100" spans="1:12" x14ac:dyDescent="0.25">
      <c r="A100" s="53"/>
      <c r="B100" s="53"/>
      <c r="C100" s="23" t="s">
        <v>10</v>
      </c>
      <c r="D100" s="23" t="s">
        <v>11</v>
      </c>
      <c r="E100" s="23" t="s">
        <v>10</v>
      </c>
      <c r="F100" s="23" t="s">
        <v>11</v>
      </c>
      <c r="G100" s="23" t="s">
        <v>10</v>
      </c>
      <c r="H100" s="23" t="s">
        <v>11</v>
      </c>
      <c r="I100" s="23" t="s">
        <v>10</v>
      </c>
      <c r="J100" s="23" t="s">
        <v>11</v>
      </c>
      <c r="K100" s="56"/>
      <c r="L100" s="53"/>
    </row>
    <row r="101" spans="1:12" ht="15.75" x14ac:dyDescent="0.25">
      <c r="A101" s="52" t="s">
        <v>12</v>
      </c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</row>
    <row r="102" spans="1:12" x14ac:dyDescent="0.25">
      <c r="A102" s="3">
        <v>1</v>
      </c>
      <c r="B102" s="4" t="s">
        <v>13</v>
      </c>
      <c r="C102" s="5">
        <v>3444</v>
      </c>
      <c r="D102" s="5">
        <v>2500</v>
      </c>
      <c r="E102" s="5">
        <v>770</v>
      </c>
      <c r="F102" s="5">
        <v>695</v>
      </c>
      <c r="G102" s="5">
        <v>108</v>
      </c>
      <c r="H102" s="5">
        <v>106</v>
      </c>
      <c r="I102" s="5">
        <v>237</v>
      </c>
      <c r="J102" s="5">
        <v>225</v>
      </c>
      <c r="K102" s="7">
        <f>C102+E102+G102+I102</f>
        <v>4559</v>
      </c>
      <c r="L102" s="7">
        <f>D102+F102+H102+J102</f>
        <v>3526</v>
      </c>
    </row>
    <row r="103" spans="1:12" x14ac:dyDescent="0.25">
      <c r="A103" s="3">
        <v>2</v>
      </c>
      <c r="B103" s="4" t="s">
        <v>14</v>
      </c>
      <c r="C103" s="5">
        <v>211</v>
      </c>
      <c r="D103" s="5">
        <v>211</v>
      </c>
      <c r="E103" s="5">
        <v>16</v>
      </c>
      <c r="F103" s="5">
        <v>16</v>
      </c>
      <c r="G103" s="5">
        <v>0</v>
      </c>
      <c r="H103" s="5">
        <v>0</v>
      </c>
      <c r="I103" s="5">
        <v>0</v>
      </c>
      <c r="J103" s="5">
        <v>0</v>
      </c>
      <c r="K103" s="7">
        <f t="shared" ref="K103:L104" si="12">C103+E103+G103+I103</f>
        <v>227</v>
      </c>
      <c r="L103" s="7">
        <f t="shared" si="12"/>
        <v>227</v>
      </c>
    </row>
    <row r="104" spans="1:12" x14ac:dyDescent="0.25">
      <c r="A104" s="20">
        <v>3</v>
      </c>
      <c r="B104" s="4" t="s">
        <v>95</v>
      </c>
      <c r="C104" s="5">
        <v>67</v>
      </c>
      <c r="D104" s="5">
        <v>67</v>
      </c>
      <c r="E104" s="5">
        <v>8</v>
      </c>
      <c r="F104" s="5">
        <v>8</v>
      </c>
      <c r="G104" s="5">
        <v>0</v>
      </c>
      <c r="H104" s="5">
        <v>0</v>
      </c>
      <c r="I104" s="5">
        <v>35</v>
      </c>
      <c r="J104" s="5">
        <v>35</v>
      </c>
      <c r="K104" s="7">
        <f t="shared" si="12"/>
        <v>110</v>
      </c>
      <c r="L104" s="7">
        <f t="shared" si="12"/>
        <v>110</v>
      </c>
    </row>
    <row r="105" spans="1:12" x14ac:dyDescent="0.25">
      <c r="A105" s="30"/>
      <c r="B105" s="8" t="s">
        <v>10</v>
      </c>
      <c r="C105" s="9">
        <f t="shared" ref="C105:L105" si="13">C102+C103</f>
        <v>3655</v>
      </c>
      <c r="D105" s="9">
        <f t="shared" si="13"/>
        <v>2711</v>
      </c>
      <c r="E105" s="9">
        <f t="shared" si="13"/>
        <v>786</v>
      </c>
      <c r="F105" s="9">
        <f t="shared" si="13"/>
        <v>711</v>
      </c>
      <c r="G105" s="9">
        <f t="shared" si="13"/>
        <v>108</v>
      </c>
      <c r="H105" s="9">
        <f t="shared" si="13"/>
        <v>106</v>
      </c>
      <c r="I105" s="9">
        <f t="shared" si="13"/>
        <v>237</v>
      </c>
      <c r="J105" s="9">
        <f t="shared" si="13"/>
        <v>225</v>
      </c>
      <c r="K105" s="9">
        <f t="shared" si="13"/>
        <v>4786</v>
      </c>
      <c r="L105" s="9">
        <f t="shared" si="13"/>
        <v>3753</v>
      </c>
    </row>
    <row r="106" spans="1:12" ht="15.75" x14ac:dyDescent="0.25">
      <c r="A106" s="52" t="s">
        <v>15</v>
      </c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</row>
    <row r="107" spans="1:12" x14ac:dyDescent="0.25">
      <c r="A107" s="3">
        <v>4</v>
      </c>
      <c r="B107" s="4" t="s">
        <v>16</v>
      </c>
      <c r="C107" s="10">
        <v>3890</v>
      </c>
      <c r="D107" s="10">
        <v>3394</v>
      </c>
      <c r="E107" s="10">
        <v>568</v>
      </c>
      <c r="F107" s="10">
        <v>490</v>
      </c>
      <c r="G107" s="10">
        <v>1</v>
      </c>
      <c r="H107" s="10">
        <v>0</v>
      </c>
      <c r="I107" s="10">
        <v>151</v>
      </c>
      <c r="J107" s="10">
        <v>141</v>
      </c>
      <c r="K107" s="7">
        <f>C107+E107+G107+I107</f>
        <v>4610</v>
      </c>
      <c r="L107" s="7">
        <f>D107+F107+H107+J107</f>
        <v>4025</v>
      </c>
    </row>
    <row r="108" spans="1:12" x14ac:dyDescent="0.25">
      <c r="A108" s="3">
        <v>5</v>
      </c>
      <c r="B108" s="4" t="s">
        <v>17</v>
      </c>
      <c r="C108" s="11">
        <v>2369</v>
      </c>
      <c r="D108" s="11">
        <v>1819</v>
      </c>
      <c r="E108" s="11">
        <v>564</v>
      </c>
      <c r="F108" s="11">
        <v>485</v>
      </c>
      <c r="G108" s="11">
        <v>0</v>
      </c>
      <c r="H108" s="11">
        <v>0</v>
      </c>
      <c r="I108" s="10">
        <v>6</v>
      </c>
      <c r="J108" s="10">
        <v>5</v>
      </c>
      <c r="K108" s="7">
        <f t="shared" ref="K108:L131" si="14">C108+E108+G108+I108</f>
        <v>2939</v>
      </c>
      <c r="L108" s="7">
        <f t="shared" si="14"/>
        <v>2309</v>
      </c>
    </row>
    <row r="109" spans="1:12" x14ac:dyDescent="0.25">
      <c r="A109" s="3">
        <v>6</v>
      </c>
      <c r="B109" s="4" t="s">
        <v>18</v>
      </c>
      <c r="C109" s="11">
        <v>245</v>
      </c>
      <c r="D109" s="11">
        <v>245</v>
      </c>
      <c r="E109" s="11">
        <v>223</v>
      </c>
      <c r="F109" s="11">
        <v>223</v>
      </c>
      <c r="G109" s="11">
        <v>0</v>
      </c>
      <c r="H109" s="11">
        <v>0</v>
      </c>
      <c r="I109" s="10">
        <v>0</v>
      </c>
      <c r="J109" s="10">
        <v>0</v>
      </c>
      <c r="K109" s="7">
        <f t="shared" si="14"/>
        <v>468</v>
      </c>
      <c r="L109" s="7">
        <f t="shared" si="14"/>
        <v>468</v>
      </c>
    </row>
    <row r="110" spans="1:12" x14ac:dyDescent="0.25">
      <c r="A110" s="3">
        <v>7</v>
      </c>
      <c r="B110" s="4" t="s">
        <v>19</v>
      </c>
      <c r="C110" s="11">
        <v>877</v>
      </c>
      <c r="D110" s="10">
        <v>688</v>
      </c>
      <c r="E110" s="11">
        <v>72</v>
      </c>
      <c r="F110" s="11">
        <v>67</v>
      </c>
      <c r="G110" s="11">
        <v>2</v>
      </c>
      <c r="H110" s="11">
        <v>2</v>
      </c>
      <c r="I110" s="10">
        <v>108</v>
      </c>
      <c r="J110" s="10">
        <v>87</v>
      </c>
      <c r="K110" s="7">
        <f t="shared" si="14"/>
        <v>1059</v>
      </c>
      <c r="L110" s="7">
        <f t="shared" si="14"/>
        <v>844</v>
      </c>
    </row>
    <row r="111" spans="1:12" x14ac:dyDescent="0.25">
      <c r="A111" s="3">
        <v>8</v>
      </c>
      <c r="B111" s="4" t="s">
        <v>20</v>
      </c>
      <c r="C111" s="11">
        <v>2356</v>
      </c>
      <c r="D111" s="11">
        <v>2328</v>
      </c>
      <c r="E111" s="11">
        <v>318</v>
      </c>
      <c r="F111" s="11">
        <v>311</v>
      </c>
      <c r="G111" s="11">
        <v>55</v>
      </c>
      <c r="H111" s="11">
        <v>53</v>
      </c>
      <c r="I111" s="10">
        <v>161</v>
      </c>
      <c r="J111" s="10">
        <v>158</v>
      </c>
      <c r="K111" s="7">
        <f t="shared" si="14"/>
        <v>2890</v>
      </c>
      <c r="L111" s="7">
        <f t="shared" si="14"/>
        <v>2850</v>
      </c>
    </row>
    <row r="112" spans="1:12" x14ac:dyDescent="0.25">
      <c r="A112" s="3">
        <v>9</v>
      </c>
      <c r="B112" s="4" t="s">
        <v>21</v>
      </c>
      <c r="C112" s="11">
        <v>2855</v>
      </c>
      <c r="D112" s="11">
        <v>2583</v>
      </c>
      <c r="E112" s="11">
        <v>850</v>
      </c>
      <c r="F112" s="11">
        <v>801</v>
      </c>
      <c r="G112" s="11">
        <v>4</v>
      </c>
      <c r="H112" s="11">
        <v>4</v>
      </c>
      <c r="I112" s="10">
        <v>7</v>
      </c>
      <c r="J112" s="10">
        <v>6</v>
      </c>
      <c r="K112" s="7">
        <f t="shared" si="14"/>
        <v>3716</v>
      </c>
      <c r="L112" s="7">
        <f t="shared" si="14"/>
        <v>3394</v>
      </c>
    </row>
    <row r="113" spans="1:12" x14ac:dyDescent="0.25">
      <c r="A113" s="3">
        <v>10</v>
      </c>
      <c r="B113" s="4" t="s">
        <v>22</v>
      </c>
      <c r="C113" s="11">
        <v>804</v>
      </c>
      <c r="D113" s="11">
        <v>775</v>
      </c>
      <c r="E113" s="11">
        <v>76</v>
      </c>
      <c r="F113" s="11">
        <v>71</v>
      </c>
      <c r="G113" s="11">
        <v>12</v>
      </c>
      <c r="H113" s="11">
        <v>12</v>
      </c>
      <c r="I113" s="10">
        <v>3</v>
      </c>
      <c r="J113" s="10">
        <v>3</v>
      </c>
      <c r="K113" s="7">
        <f t="shared" si="14"/>
        <v>895</v>
      </c>
      <c r="L113" s="7">
        <f t="shared" si="14"/>
        <v>861</v>
      </c>
    </row>
    <row r="114" spans="1:12" x14ac:dyDescent="0.25">
      <c r="A114" s="3">
        <v>11</v>
      </c>
      <c r="B114" s="4" t="s">
        <v>23</v>
      </c>
      <c r="C114" s="11">
        <v>364</v>
      </c>
      <c r="D114" s="11">
        <v>347</v>
      </c>
      <c r="E114" s="11">
        <v>217</v>
      </c>
      <c r="F114" s="11">
        <v>206</v>
      </c>
      <c r="G114" s="11">
        <v>0</v>
      </c>
      <c r="H114" s="11">
        <v>0</v>
      </c>
      <c r="I114" s="10">
        <v>14</v>
      </c>
      <c r="J114" s="10">
        <v>10</v>
      </c>
      <c r="K114" s="7">
        <f t="shared" si="14"/>
        <v>595</v>
      </c>
      <c r="L114" s="7">
        <f t="shared" si="14"/>
        <v>563</v>
      </c>
    </row>
    <row r="115" spans="1:12" x14ac:dyDescent="0.25">
      <c r="A115" s="3">
        <v>12</v>
      </c>
      <c r="B115" s="4" t="s">
        <v>92</v>
      </c>
      <c r="C115" s="11">
        <v>0</v>
      </c>
      <c r="D115" s="11">
        <v>0</v>
      </c>
      <c r="E115" s="11">
        <v>0</v>
      </c>
      <c r="F115" s="11">
        <v>0</v>
      </c>
      <c r="G115" s="11">
        <v>181</v>
      </c>
      <c r="H115" s="11">
        <v>181</v>
      </c>
      <c r="I115" s="10">
        <v>0</v>
      </c>
      <c r="J115" s="10">
        <v>0</v>
      </c>
      <c r="K115" s="7">
        <f t="shared" si="14"/>
        <v>181</v>
      </c>
      <c r="L115" s="7">
        <f t="shared" si="14"/>
        <v>181</v>
      </c>
    </row>
    <row r="116" spans="1:12" x14ac:dyDescent="0.25">
      <c r="A116" s="12">
        <v>13</v>
      </c>
      <c r="B116" s="13" t="s">
        <v>24</v>
      </c>
      <c r="C116" s="11">
        <v>247</v>
      </c>
      <c r="D116" s="11">
        <v>239</v>
      </c>
      <c r="E116" s="11">
        <v>21</v>
      </c>
      <c r="F116" s="11">
        <v>23</v>
      </c>
      <c r="G116" s="11">
        <v>0</v>
      </c>
      <c r="H116" s="11">
        <v>0</v>
      </c>
      <c r="I116" s="11">
        <v>0</v>
      </c>
      <c r="J116" s="11">
        <v>0</v>
      </c>
      <c r="K116" s="7">
        <f t="shared" si="14"/>
        <v>268</v>
      </c>
      <c r="L116" s="7">
        <f t="shared" si="14"/>
        <v>262</v>
      </c>
    </row>
    <row r="117" spans="1:12" x14ac:dyDescent="0.25">
      <c r="A117" s="12">
        <v>14</v>
      </c>
      <c r="B117" s="13" t="s">
        <v>25</v>
      </c>
      <c r="C117" s="11">
        <v>175</v>
      </c>
      <c r="D117" s="11">
        <v>164</v>
      </c>
      <c r="E117" s="11">
        <v>60</v>
      </c>
      <c r="F117" s="11">
        <v>57</v>
      </c>
      <c r="G117" s="11">
        <v>16</v>
      </c>
      <c r="H117" s="11">
        <v>10</v>
      </c>
      <c r="I117" s="11">
        <v>3</v>
      </c>
      <c r="J117" s="11">
        <v>3</v>
      </c>
      <c r="K117" s="7">
        <f t="shared" si="14"/>
        <v>254</v>
      </c>
      <c r="L117" s="7">
        <f t="shared" si="14"/>
        <v>234</v>
      </c>
    </row>
    <row r="118" spans="1:12" x14ac:dyDescent="0.25">
      <c r="A118" s="12">
        <v>15</v>
      </c>
      <c r="B118" s="13" t="s">
        <v>26</v>
      </c>
      <c r="C118" s="11">
        <v>326</v>
      </c>
      <c r="D118" s="11">
        <v>326</v>
      </c>
      <c r="E118" s="11">
        <v>115</v>
      </c>
      <c r="F118" s="11">
        <v>115</v>
      </c>
      <c r="G118" s="11">
        <v>4</v>
      </c>
      <c r="H118" s="11">
        <v>4</v>
      </c>
      <c r="I118" s="11">
        <v>2</v>
      </c>
      <c r="J118" s="11">
        <v>2</v>
      </c>
      <c r="K118" s="7">
        <f t="shared" si="14"/>
        <v>447</v>
      </c>
      <c r="L118" s="7">
        <f t="shared" si="14"/>
        <v>447</v>
      </c>
    </row>
    <row r="119" spans="1:12" x14ac:dyDescent="0.25">
      <c r="A119" s="12">
        <v>16</v>
      </c>
      <c r="B119" s="13" t="s">
        <v>27</v>
      </c>
      <c r="C119" s="11">
        <v>1101</v>
      </c>
      <c r="D119" s="11">
        <v>1085</v>
      </c>
      <c r="E119" s="11">
        <v>98</v>
      </c>
      <c r="F119" s="11">
        <v>95</v>
      </c>
      <c r="G119" s="11">
        <v>10</v>
      </c>
      <c r="H119" s="11">
        <v>10</v>
      </c>
      <c r="I119" s="11">
        <v>31</v>
      </c>
      <c r="J119" s="11">
        <v>28</v>
      </c>
      <c r="K119" s="7">
        <f t="shared" si="14"/>
        <v>1240</v>
      </c>
      <c r="L119" s="7">
        <f t="shared" si="14"/>
        <v>1218</v>
      </c>
    </row>
    <row r="120" spans="1:12" x14ac:dyDescent="0.25">
      <c r="A120" s="12">
        <v>17</v>
      </c>
      <c r="B120" s="13" t="s">
        <v>28</v>
      </c>
      <c r="C120" s="11">
        <v>843</v>
      </c>
      <c r="D120" s="11">
        <v>843</v>
      </c>
      <c r="E120" s="11">
        <v>145</v>
      </c>
      <c r="F120" s="11">
        <v>145</v>
      </c>
      <c r="G120" s="11">
        <v>0</v>
      </c>
      <c r="H120" s="11">
        <v>0</v>
      </c>
      <c r="I120" s="11">
        <v>10</v>
      </c>
      <c r="J120" s="11">
        <v>10</v>
      </c>
      <c r="K120" s="7">
        <f t="shared" si="14"/>
        <v>998</v>
      </c>
      <c r="L120" s="7">
        <f t="shared" si="14"/>
        <v>998</v>
      </c>
    </row>
    <row r="121" spans="1:12" x14ac:dyDescent="0.25">
      <c r="A121" s="12">
        <v>18</v>
      </c>
      <c r="B121" s="13" t="s">
        <v>29</v>
      </c>
      <c r="C121" s="11">
        <v>1736</v>
      </c>
      <c r="D121" s="11">
        <v>1345</v>
      </c>
      <c r="E121" s="11">
        <v>359</v>
      </c>
      <c r="F121" s="11">
        <v>305</v>
      </c>
      <c r="G121" s="11">
        <v>55</v>
      </c>
      <c r="H121" s="11">
        <v>41</v>
      </c>
      <c r="I121" s="11">
        <v>122</v>
      </c>
      <c r="J121" s="11">
        <v>115</v>
      </c>
      <c r="K121" s="7">
        <f t="shared" si="14"/>
        <v>2272</v>
      </c>
      <c r="L121" s="7">
        <f t="shared" si="14"/>
        <v>1806</v>
      </c>
    </row>
    <row r="122" spans="1:12" x14ac:dyDescent="0.25">
      <c r="A122" s="12">
        <v>19</v>
      </c>
      <c r="B122" s="13" t="s">
        <v>30</v>
      </c>
      <c r="C122" s="11">
        <v>59</v>
      </c>
      <c r="D122" s="11">
        <v>57</v>
      </c>
      <c r="E122" s="11">
        <v>7</v>
      </c>
      <c r="F122" s="11">
        <v>7</v>
      </c>
      <c r="G122" s="11">
        <v>0</v>
      </c>
      <c r="H122" s="11">
        <v>0</v>
      </c>
      <c r="I122" s="11">
        <v>48</v>
      </c>
      <c r="J122" s="11">
        <v>43</v>
      </c>
      <c r="K122" s="7">
        <f t="shared" si="14"/>
        <v>114</v>
      </c>
      <c r="L122" s="7">
        <f t="shared" si="14"/>
        <v>107</v>
      </c>
    </row>
    <row r="123" spans="1:12" x14ac:dyDescent="0.25">
      <c r="A123" s="12">
        <v>20</v>
      </c>
      <c r="B123" s="13" t="s">
        <v>31</v>
      </c>
      <c r="C123" s="11">
        <v>2635</v>
      </c>
      <c r="D123" s="11">
        <v>2017</v>
      </c>
      <c r="E123" s="11">
        <v>462</v>
      </c>
      <c r="F123" s="11">
        <v>360</v>
      </c>
      <c r="G123" s="11">
        <v>0</v>
      </c>
      <c r="H123" s="11">
        <v>0</v>
      </c>
      <c r="I123" s="11">
        <v>115</v>
      </c>
      <c r="J123" s="11">
        <v>91</v>
      </c>
      <c r="K123" s="7">
        <f t="shared" si="14"/>
        <v>3212</v>
      </c>
      <c r="L123" s="7">
        <f t="shared" si="14"/>
        <v>2468</v>
      </c>
    </row>
    <row r="124" spans="1:12" x14ac:dyDescent="0.25">
      <c r="A124" s="12">
        <v>21</v>
      </c>
      <c r="B124" s="13" t="s">
        <v>32</v>
      </c>
      <c r="C124" s="11">
        <v>5179</v>
      </c>
      <c r="D124" s="11">
        <v>4605</v>
      </c>
      <c r="E124" s="11">
        <v>439</v>
      </c>
      <c r="F124" s="11">
        <v>397</v>
      </c>
      <c r="G124" s="11">
        <v>0</v>
      </c>
      <c r="H124" s="11">
        <v>0</v>
      </c>
      <c r="I124" s="11">
        <v>126</v>
      </c>
      <c r="J124" s="11">
        <v>105</v>
      </c>
      <c r="K124" s="7">
        <f t="shared" si="14"/>
        <v>5744</v>
      </c>
      <c r="L124" s="7">
        <f t="shared" si="14"/>
        <v>5107</v>
      </c>
    </row>
    <row r="125" spans="1:12" x14ac:dyDescent="0.25">
      <c r="A125" s="12">
        <v>22</v>
      </c>
      <c r="B125" s="13" t="s">
        <v>33</v>
      </c>
      <c r="C125" s="11">
        <v>836</v>
      </c>
      <c r="D125" s="11">
        <v>680</v>
      </c>
      <c r="E125" s="11">
        <v>378</v>
      </c>
      <c r="F125" s="11">
        <v>338</v>
      </c>
      <c r="G125" s="11">
        <v>0</v>
      </c>
      <c r="H125" s="11">
        <v>0</v>
      </c>
      <c r="I125" s="11">
        <v>8</v>
      </c>
      <c r="J125" s="11">
        <v>8</v>
      </c>
      <c r="K125" s="7">
        <f t="shared" si="14"/>
        <v>1222</v>
      </c>
      <c r="L125" s="7">
        <f t="shared" si="14"/>
        <v>1026</v>
      </c>
    </row>
    <row r="126" spans="1:12" x14ac:dyDescent="0.25">
      <c r="A126" s="12">
        <v>23</v>
      </c>
      <c r="B126" s="13" t="s">
        <v>34</v>
      </c>
      <c r="C126" s="11">
        <v>0</v>
      </c>
      <c r="D126" s="11">
        <v>0</v>
      </c>
      <c r="E126" s="11">
        <v>0</v>
      </c>
      <c r="F126" s="11">
        <v>0</v>
      </c>
      <c r="G126" s="11">
        <v>452</v>
      </c>
      <c r="H126" s="11">
        <v>375</v>
      </c>
      <c r="I126" s="11">
        <v>0</v>
      </c>
      <c r="J126" s="11">
        <v>0</v>
      </c>
      <c r="K126" s="7">
        <f t="shared" si="14"/>
        <v>452</v>
      </c>
      <c r="L126" s="7">
        <f t="shared" si="14"/>
        <v>375</v>
      </c>
    </row>
    <row r="127" spans="1:12" x14ac:dyDescent="0.25">
      <c r="A127" s="12">
        <v>24</v>
      </c>
      <c r="B127" s="13" t="s">
        <v>35</v>
      </c>
      <c r="C127" s="11">
        <v>0</v>
      </c>
      <c r="D127" s="11">
        <v>0</v>
      </c>
      <c r="E127" s="11">
        <v>0</v>
      </c>
      <c r="F127" s="11">
        <v>0</v>
      </c>
      <c r="G127" s="11">
        <v>179</v>
      </c>
      <c r="H127" s="11">
        <v>177</v>
      </c>
      <c r="I127" s="11">
        <v>0</v>
      </c>
      <c r="J127" s="11">
        <v>0</v>
      </c>
      <c r="K127" s="7">
        <f t="shared" si="14"/>
        <v>179</v>
      </c>
      <c r="L127" s="7">
        <f t="shared" si="14"/>
        <v>177</v>
      </c>
    </row>
    <row r="128" spans="1:12" x14ac:dyDescent="0.25">
      <c r="A128" s="12">
        <v>25</v>
      </c>
      <c r="B128" s="13" t="s">
        <v>36</v>
      </c>
      <c r="C128" s="11">
        <v>467</v>
      </c>
      <c r="D128" s="11">
        <v>423</v>
      </c>
      <c r="E128" s="11">
        <v>208</v>
      </c>
      <c r="F128" s="11">
        <v>175</v>
      </c>
      <c r="G128" s="11">
        <v>2</v>
      </c>
      <c r="H128" s="11">
        <v>1</v>
      </c>
      <c r="I128" s="11">
        <v>1</v>
      </c>
      <c r="J128" s="11">
        <v>1</v>
      </c>
      <c r="K128" s="7">
        <f t="shared" si="14"/>
        <v>678</v>
      </c>
      <c r="L128" s="7">
        <f t="shared" si="14"/>
        <v>600</v>
      </c>
    </row>
    <row r="129" spans="1:12" x14ac:dyDescent="0.25">
      <c r="A129" s="12">
        <v>26</v>
      </c>
      <c r="B129" s="13" t="s">
        <v>37</v>
      </c>
      <c r="C129" s="11">
        <v>829</v>
      </c>
      <c r="D129" s="11">
        <v>781</v>
      </c>
      <c r="E129" s="11">
        <v>182</v>
      </c>
      <c r="F129" s="11">
        <v>173</v>
      </c>
      <c r="G129" s="11">
        <v>49</v>
      </c>
      <c r="H129" s="11">
        <v>49</v>
      </c>
      <c r="I129" s="11">
        <v>21</v>
      </c>
      <c r="J129" s="11">
        <v>18</v>
      </c>
      <c r="K129" s="7">
        <f t="shared" si="14"/>
        <v>1081</v>
      </c>
      <c r="L129" s="7">
        <f t="shared" si="14"/>
        <v>1021</v>
      </c>
    </row>
    <row r="130" spans="1:12" x14ac:dyDescent="0.25">
      <c r="A130" s="12">
        <v>27</v>
      </c>
      <c r="B130" s="13" t="s">
        <v>38</v>
      </c>
      <c r="C130" s="11">
        <v>324</v>
      </c>
      <c r="D130" s="11">
        <v>296</v>
      </c>
      <c r="E130" s="11">
        <v>342</v>
      </c>
      <c r="F130" s="11">
        <v>313</v>
      </c>
      <c r="G130" s="11">
        <v>62</v>
      </c>
      <c r="H130" s="11">
        <v>57</v>
      </c>
      <c r="I130" s="11">
        <v>0</v>
      </c>
      <c r="J130" s="11">
        <v>0</v>
      </c>
      <c r="K130" s="7">
        <f t="shared" si="14"/>
        <v>728</v>
      </c>
      <c r="L130" s="7">
        <f t="shared" si="14"/>
        <v>666</v>
      </c>
    </row>
    <row r="131" spans="1:12" x14ac:dyDescent="0.25">
      <c r="A131" s="12">
        <v>28</v>
      </c>
      <c r="B131" s="13" t="s">
        <v>39</v>
      </c>
      <c r="C131" s="11">
        <v>693</v>
      </c>
      <c r="D131" s="11">
        <v>567</v>
      </c>
      <c r="E131" s="11">
        <v>492</v>
      </c>
      <c r="F131" s="11">
        <v>412</v>
      </c>
      <c r="G131" s="11">
        <v>426</v>
      </c>
      <c r="H131" s="11">
        <v>304</v>
      </c>
      <c r="I131" s="11">
        <v>4</v>
      </c>
      <c r="J131" s="11">
        <v>4</v>
      </c>
      <c r="K131" s="7">
        <f t="shared" si="14"/>
        <v>1615</v>
      </c>
      <c r="L131" s="7">
        <f t="shared" si="14"/>
        <v>1287</v>
      </c>
    </row>
    <row r="132" spans="1:12" x14ac:dyDescent="0.25">
      <c r="A132" s="12">
        <v>29</v>
      </c>
      <c r="B132" s="13" t="s">
        <v>40</v>
      </c>
      <c r="C132" s="11">
        <v>164</v>
      </c>
      <c r="D132" s="11">
        <v>164</v>
      </c>
      <c r="E132" s="11">
        <v>63</v>
      </c>
      <c r="F132" s="11">
        <v>63</v>
      </c>
      <c r="G132" s="11">
        <v>4</v>
      </c>
      <c r="H132" s="11">
        <v>4</v>
      </c>
      <c r="I132" s="11">
        <v>14</v>
      </c>
      <c r="J132" s="11">
        <v>14</v>
      </c>
      <c r="K132" s="7">
        <f t="shared" ref="K132:L151" si="15">C132+E132+G132+I132</f>
        <v>245</v>
      </c>
      <c r="L132" s="7">
        <f t="shared" si="15"/>
        <v>245</v>
      </c>
    </row>
    <row r="133" spans="1:12" x14ac:dyDescent="0.25">
      <c r="A133" s="12">
        <v>30</v>
      </c>
      <c r="B133" s="13" t="s">
        <v>41</v>
      </c>
      <c r="C133" s="11">
        <v>282</v>
      </c>
      <c r="D133" s="11">
        <v>250</v>
      </c>
      <c r="E133" s="11">
        <v>92</v>
      </c>
      <c r="F133" s="11">
        <v>87</v>
      </c>
      <c r="G133" s="11">
        <v>3</v>
      </c>
      <c r="H133" s="11">
        <v>2</v>
      </c>
      <c r="I133" s="11">
        <v>17</v>
      </c>
      <c r="J133" s="11">
        <v>11</v>
      </c>
      <c r="K133" s="7">
        <f t="shared" si="15"/>
        <v>394</v>
      </c>
      <c r="L133" s="7">
        <f t="shared" si="15"/>
        <v>350</v>
      </c>
    </row>
    <row r="134" spans="1:12" x14ac:dyDescent="0.25">
      <c r="A134" s="12">
        <v>31</v>
      </c>
      <c r="B134" s="13" t="s">
        <v>42</v>
      </c>
      <c r="C134" s="11">
        <v>229</v>
      </c>
      <c r="D134" s="11">
        <v>228</v>
      </c>
      <c r="E134" s="11">
        <v>70</v>
      </c>
      <c r="F134" s="11">
        <v>70</v>
      </c>
      <c r="G134" s="11">
        <v>1</v>
      </c>
      <c r="H134" s="11">
        <v>1</v>
      </c>
      <c r="I134" s="11">
        <v>17</v>
      </c>
      <c r="J134" s="11">
        <v>17</v>
      </c>
      <c r="K134" s="7">
        <f t="shared" si="15"/>
        <v>317</v>
      </c>
      <c r="L134" s="7">
        <f t="shared" si="15"/>
        <v>316</v>
      </c>
    </row>
    <row r="135" spans="1:12" x14ac:dyDescent="0.25">
      <c r="A135" s="12">
        <v>32</v>
      </c>
      <c r="B135" s="13" t="s">
        <v>43</v>
      </c>
      <c r="C135" s="11">
        <v>27</v>
      </c>
      <c r="D135" s="11">
        <v>25</v>
      </c>
      <c r="E135" s="11">
        <v>6</v>
      </c>
      <c r="F135" s="11">
        <v>6</v>
      </c>
      <c r="G135" s="11">
        <v>0</v>
      </c>
      <c r="H135" s="11">
        <v>0</v>
      </c>
      <c r="I135" s="11">
        <v>0</v>
      </c>
      <c r="J135" s="11">
        <v>0</v>
      </c>
      <c r="K135" s="7">
        <f t="shared" si="15"/>
        <v>33</v>
      </c>
      <c r="L135" s="7">
        <f t="shared" si="15"/>
        <v>31</v>
      </c>
    </row>
    <row r="136" spans="1:12" x14ac:dyDescent="0.25">
      <c r="A136" s="12">
        <v>33</v>
      </c>
      <c r="B136" s="13" t="s">
        <v>44</v>
      </c>
      <c r="C136" s="11">
        <v>38</v>
      </c>
      <c r="D136" s="11">
        <v>34</v>
      </c>
      <c r="E136" s="11">
        <v>12</v>
      </c>
      <c r="F136" s="11">
        <v>11</v>
      </c>
      <c r="G136" s="11">
        <v>1</v>
      </c>
      <c r="H136" s="11">
        <v>1</v>
      </c>
      <c r="I136" s="11">
        <v>7</v>
      </c>
      <c r="J136" s="11">
        <v>7</v>
      </c>
      <c r="K136" s="7">
        <f t="shared" si="15"/>
        <v>58</v>
      </c>
      <c r="L136" s="7">
        <f t="shared" si="15"/>
        <v>53</v>
      </c>
    </row>
    <row r="137" spans="1:12" x14ac:dyDescent="0.25">
      <c r="A137" s="12">
        <v>34</v>
      </c>
      <c r="B137" s="13" t="s">
        <v>45</v>
      </c>
      <c r="C137" s="11">
        <v>208</v>
      </c>
      <c r="D137" s="11">
        <v>202</v>
      </c>
      <c r="E137" s="11">
        <v>29</v>
      </c>
      <c r="F137" s="11">
        <v>28</v>
      </c>
      <c r="G137" s="11">
        <v>1</v>
      </c>
      <c r="H137" s="11">
        <v>0</v>
      </c>
      <c r="I137" s="11">
        <v>0</v>
      </c>
      <c r="J137" s="11">
        <v>0</v>
      </c>
      <c r="K137" s="7">
        <f t="shared" si="15"/>
        <v>238</v>
      </c>
      <c r="L137" s="7">
        <f t="shared" si="15"/>
        <v>230</v>
      </c>
    </row>
    <row r="138" spans="1:12" x14ac:dyDescent="0.25">
      <c r="A138" s="12">
        <v>35</v>
      </c>
      <c r="B138" s="13" t="s">
        <v>46</v>
      </c>
      <c r="C138" s="11">
        <v>234</v>
      </c>
      <c r="D138" s="11">
        <v>228</v>
      </c>
      <c r="E138" s="11">
        <v>48</v>
      </c>
      <c r="F138" s="11">
        <v>47</v>
      </c>
      <c r="G138" s="11">
        <v>1</v>
      </c>
      <c r="H138" s="11">
        <v>0</v>
      </c>
      <c r="I138" s="11">
        <v>20</v>
      </c>
      <c r="J138" s="11">
        <v>11</v>
      </c>
      <c r="K138" s="7">
        <f t="shared" si="15"/>
        <v>303</v>
      </c>
      <c r="L138" s="7">
        <f t="shared" si="15"/>
        <v>286</v>
      </c>
    </row>
    <row r="139" spans="1:12" x14ac:dyDescent="0.25">
      <c r="A139" s="12">
        <v>36</v>
      </c>
      <c r="B139" s="13" t="s">
        <v>47</v>
      </c>
      <c r="C139" s="11">
        <v>296</v>
      </c>
      <c r="D139" s="11">
        <v>279</v>
      </c>
      <c r="E139" s="11">
        <v>67</v>
      </c>
      <c r="F139" s="11">
        <v>65</v>
      </c>
      <c r="G139" s="11">
        <v>5</v>
      </c>
      <c r="H139" s="11">
        <v>4</v>
      </c>
      <c r="I139" s="11">
        <v>3</v>
      </c>
      <c r="J139" s="11">
        <v>3</v>
      </c>
      <c r="K139" s="7">
        <f t="shared" si="15"/>
        <v>371</v>
      </c>
      <c r="L139" s="7">
        <f t="shared" si="15"/>
        <v>351</v>
      </c>
    </row>
    <row r="140" spans="1:12" x14ac:dyDescent="0.25">
      <c r="A140" s="12">
        <v>37</v>
      </c>
      <c r="B140" s="13" t="s">
        <v>48</v>
      </c>
      <c r="C140" s="11">
        <v>39</v>
      </c>
      <c r="D140" s="11">
        <v>39</v>
      </c>
      <c r="E140" s="11">
        <v>15</v>
      </c>
      <c r="F140" s="11">
        <v>15</v>
      </c>
      <c r="G140" s="11">
        <v>1</v>
      </c>
      <c r="H140" s="11">
        <v>1</v>
      </c>
      <c r="I140" s="11">
        <v>3</v>
      </c>
      <c r="J140" s="11">
        <v>3</v>
      </c>
      <c r="K140" s="7">
        <f t="shared" si="15"/>
        <v>58</v>
      </c>
      <c r="L140" s="7">
        <f t="shared" si="15"/>
        <v>58</v>
      </c>
    </row>
    <row r="141" spans="1:12" x14ac:dyDescent="0.25">
      <c r="A141" s="12">
        <v>38</v>
      </c>
      <c r="B141" s="13" t="s">
        <v>49</v>
      </c>
      <c r="C141" s="11">
        <v>77</v>
      </c>
      <c r="D141" s="11">
        <v>77</v>
      </c>
      <c r="E141" s="11">
        <v>30</v>
      </c>
      <c r="F141" s="11">
        <v>30</v>
      </c>
      <c r="G141" s="11">
        <v>3</v>
      </c>
      <c r="H141" s="11">
        <v>3</v>
      </c>
      <c r="I141" s="11">
        <v>8</v>
      </c>
      <c r="J141" s="11">
        <v>8</v>
      </c>
      <c r="K141" s="7">
        <f t="shared" si="15"/>
        <v>118</v>
      </c>
      <c r="L141" s="7">
        <f t="shared" si="15"/>
        <v>118</v>
      </c>
    </row>
    <row r="142" spans="1:12" x14ac:dyDescent="0.25">
      <c r="A142" s="12">
        <v>39</v>
      </c>
      <c r="B142" s="13" t="s">
        <v>50</v>
      </c>
      <c r="C142" s="11">
        <v>151</v>
      </c>
      <c r="D142" s="11">
        <v>148</v>
      </c>
      <c r="E142" s="11">
        <v>41</v>
      </c>
      <c r="F142" s="11">
        <v>38</v>
      </c>
      <c r="G142" s="11">
        <v>1</v>
      </c>
      <c r="H142" s="11">
        <v>0</v>
      </c>
      <c r="I142" s="11">
        <v>2</v>
      </c>
      <c r="J142" s="11">
        <v>1</v>
      </c>
      <c r="K142" s="7">
        <f t="shared" si="15"/>
        <v>195</v>
      </c>
      <c r="L142" s="7">
        <f t="shared" si="15"/>
        <v>187</v>
      </c>
    </row>
    <row r="143" spans="1:12" x14ac:dyDescent="0.25">
      <c r="A143" s="12">
        <v>40</v>
      </c>
      <c r="B143" s="13" t="s">
        <v>96</v>
      </c>
      <c r="C143" s="11">
        <v>239</v>
      </c>
      <c r="D143" s="11">
        <v>226</v>
      </c>
      <c r="E143" s="11">
        <v>41</v>
      </c>
      <c r="F143" s="11">
        <v>38</v>
      </c>
      <c r="G143" s="11">
        <v>7</v>
      </c>
      <c r="H143" s="11">
        <v>7</v>
      </c>
      <c r="I143" s="11">
        <v>4</v>
      </c>
      <c r="J143" s="11">
        <v>4</v>
      </c>
      <c r="K143" s="7">
        <f t="shared" si="15"/>
        <v>291</v>
      </c>
      <c r="L143" s="7">
        <f t="shared" si="15"/>
        <v>275</v>
      </c>
    </row>
    <row r="144" spans="1:12" x14ac:dyDescent="0.25">
      <c r="A144" s="12">
        <v>41</v>
      </c>
      <c r="B144" s="13" t="s">
        <v>106</v>
      </c>
      <c r="C144" s="11">
        <v>3</v>
      </c>
      <c r="D144" s="11">
        <v>3</v>
      </c>
      <c r="E144" s="11">
        <v>2</v>
      </c>
      <c r="F144" s="11">
        <v>2</v>
      </c>
      <c r="G144" s="11">
        <v>0</v>
      </c>
      <c r="H144" s="11">
        <v>0</v>
      </c>
      <c r="I144" s="11">
        <v>4</v>
      </c>
      <c r="J144" s="11">
        <v>2</v>
      </c>
      <c r="K144" s="7">
        <f t="shared" si="15"/>
        <v>9</v>
      </c>
      <c r="L144" s="7">
        <f t="shared" si="15"/>
        <v>7</v>
      </c>
    </row>
    <row r="145" spans="1:12" x14ac:dyDescent="0.25">
      <c r="A145" s="12">
        <v>42</v>
      </c>
      <c r="B145" s="13" t="s">
        <v>51</v>
      </c>
      <c r="C145" s="11">
        <v>301</v>
      </c>
      <c r="D145" s="11">
        <v>292</v>
      </c>
      <c r="E145" s="11">
        <v>48</v>
      </c>
      <c r="F145" s="11">
        <v>49</v>
      </c>
      <c r="G145" s="11">
        <v>0</v>
      </c>
      <c r="H145" s="11">
        <v>0</v>
      </c>
      <c r="I145" s="11">
        <v>14</v>
      </c>
      <c r="J145" s="11">
        <v>14</v>
      </c>
      <c r="K145" s="7">
        <f t="shared" si="15"/>
        <v>363</v>
      </c>
      <c r="L145" s="7">
        <f t="shared" si="15"/>
        <v>355</v>
      </c>
    </row>
    <row r="146" spans="1:12" x14ac:dyDescent="0.25">
      <c r="A146" s="12">
        <v>43</v>
      </c>
      <c r="B146" s="13" t="s">
        <v>52</v>
      </c>
      <c r="C146" s="11">
        <v>239</v>
      </c>
      <c r="D146" s="11">
        <v>242</v>
      </c>
      <c r="E146" s="11">
        <v>46</v>
      </c>
      <c r="F146" s="11">
        <v>43</v>
      </c>
      <c r="G146" s="11">
        <v>0</v>
      </c>
      <c r="H146" s="11">
        <v>0</v>
      </c>
      <c r="I146" s="11">
        <v>3</v>
      </c>
      <c r="J146" s="11">
        <v>3</v>
      </c>
      <c r="K146" s="7">
        <f t="shared" si="15"/>
        <v>288</v>
      </c>
      <c r="L146" s="7">
        <f t="shared" si="15"/>
        <v>288</v>
      </c>
    </row>
    <row r="147" spans="1:12" x14ac:dyDescent="0.25">
      <c r="A147" s="12">
        <v>44</v>
      </c>
      <c r="B147" s="13" t="s">
        <v>103</v>
      </c>
      <c r="C147" s="11"/>
      <c r="D147" s="11"/>
      <c r="E147" s="11"/>
      <c r="F147" s="11"/>
      <c r="G147" s="11"/>
      <c r="H147" s="11"/>
      <c r="I147" s="11"/>
      <c r="J147" s="11"/>
      <c r="K147" s="7">
        <f t="shared" si="15"/>
        <v>0</v>
      </c>
      <c r="L147" s="7">
        <f t="shared" si="15"/>
        <v>0</v>
      </c>
    </row>
    <row r="148" spans="1:12" x14ac:dyDescent="0.25">
      <c r="A148" s="12">
        <v>45</v>
      </c>
      <c r="B148" s="13" t="s">
        <v>54</v>
      </c>
      <c r="C148" s="11">
        <v>46</v>
      </c>
      <c r="D148" s="11">
        <v>46</v>
      </c>
      <c r="E148" s="11">
        <v>14</v>
      </c>
      <c r="F148" s="11">
        <v>13</v>
      </c>
      <c r="G148" s="11">
        <v>0</v>
      </c>
      <c r="H148" s="11">
        <v>0</v>
      </c>
      <c r="I148" s="11">
        <v>0</v>
      </c>
      <c r="J148" s="11">
        <v>0</v>
      </c>
      <c r="K148" s="7">
        <f t="shared" si="15"/>
        <v>60</v>
      </c>
      <c r="L148" s="7">
        <f t="shared" si="15"/>
        <v>59</v>
      </c>
    </row>
    <row r="149" spans="1:12" x14ac:dyDescent="0.25">
      <c r="A149" s="12">
        <v>46</v>
      </c>
      <c r="B149" s="13" t="s">
        <v>55</v>
      </c>
      <c r="C149" s="11">
        <v>445</v>
      </c>
      <c r="D149" s="11">
        <v>445</v>
      </c>
      <c r="E149" s="11">
        <v>78</v>
      </c>
      <c r="F149" s="11">
        <v>78</v>
      </c>
      <c r="G149" s="11">
        <v>0</v>
      </c>
      <c r="H149" s="11">
        <v>0</v>
      </c>
      <c r="I149" s="11">
        <v>3</v>
      </c>
      <c r="J149" s="11">
        <v>3</v>
      </c>
      <c r="K149" s="7">
        <f t="shared" si="15"/>
        <v>526</v>
      </c>
      <c r="L149" s="7">
        <f t="shared" si="15"/>
        <v>526</v>
      </c>
    </row>
    <row r="150" spans="1:12" x14ac:dyDescent="0.25">
      <c r="A150" s="12">
        <v>47</v>
      </c>
      <c r="B150" s="13" t="s">
        <v>56</v>
      </c>
      <c r="C150" s="11">
        <v>374</v>
      </c>
      <c r="D150" s="11">
        <v>327</v>
      </c>
      <c r="E150" s="11">
        <v>67</v>
      </c>
      <c r="F150" s="11">
        <v>64</v>
      </c>
      <c r="G150" s="11">
        <v>0</v>
      </c>
      <c r="H150" s="11">
        <v>0</v>
      </c>
      <c r="I150" s="11">
        <v>4</v>
      </c>
      <c r="J150" s="11">
        <v>1</v>
      </c>
      <c r="K150" s="7">
        <f t="shared" si="15"/>
        <v>445</v>
      </c>
      <c r="L150" s="7">
        <f t="shared" si="15"/>
        <v>392</v>
      </c>
    </row>
    <row r="151" spans="1:12" x14ac:dyDescent="0.25">
      <c r="A151" s="26">
        <v>48</v>
      </c>
      <c r="B151" s="13" t="s">
        <v>104</v>
      </c>
      <c r="C151" s="11">
        <v>8</v>
      </c>
      <c r="D151" s="11">
        <v>8</v>
      </c>
      <c r="E151" s="11">
        <v>4</v>
      </c>
      <c r="F151" s="11">
        <v>4</v>
      </c>
      <c r="G151" s="11">
        <v>0</v>
      </c>
      <c r="H151" s="11">
        <v>0</v>
      </c>
      <c r="I151" s="11">
        <v>0</v>
      </c>
      <c r="J151" s="11">
        <v>0</v>
      </c>
      <c r="K151" s="7">
        <f t="shared" si="15"/>
        <v>12</v>
      </c>
      <c r="L151" s="7">
        <f t="shared" si="15"/>
        <v>12</v>
      </c>
    </row>
    <row r="152" spans="1:12" x14ac:dyDescent="0.25">
      <c r="A152" s="30"/>
      <c r="B152" s="8" t="s">
        <v>10</v>
      </c>
      <c r="C152" s="9">
        <f>SUM(C107:C151)</f>
        <v>32610</v>
      </c>
      <c r="D152" s="9">
        <f t="shared" ref="D152:L152" si="16">SUM(D107:D151)</f>
        <v>28870</v>
      </c>
      <c r="E152" s="9">
        <f t="shared" si="16"/>
        <v>6969</v>
      </c>
      <c r="F152" s="9">
        <f t="shared" si="16"/>
        <v>6320</v>
      </c>
      <c r="G152" s="9">
        <f t="shared" si="16"/>
        <v>1538</v>
      </c>
      <c r="H152" s="9">
        <f t="shared" si="16"/>
        <v>1303</v>
      </c>
      <c r="I152" s="9">
        <f t="shared" si="16"/>
        <v>1064</v>
      </c>
      <c r="J152" s="9">
        <f t="shared" si="16"/>
        <v>940</v>
      </c>
      <c r="K152" s="9">
        <f t="shared" si="16"/>
        <v>42181</v>
      </c>
      <c r="L152" s="9">
        <f t="shared" si="16"/>
        <v>37433</v>
      </c>
    </row>
    <row r="153" spans="1:12" ht="15.75" x14ac:dyDescent="0.25">
      <c r="A153" s="52" t="s">
        <v>57</v>
      </c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</row>
    <row r="154" spans="1:12" x14ac:dyDescent="0.25">
      <c r="A154" s="3">
        <v>49</v>
      </c>
      <c r="B154" s="4" t="s">
        <v>58</v>
      </c>
      <c r="C154" s="11">
        <v>1021</v>
      </c>
      <c r="D154" s="11">
        <v>1019</v>
      </c>
      <c r="E154" s="11">
        <v>137</v>
      </c>
      <c r="F154" s="11">
        <v>138</v>
      </c>
      <c r="G154" s="11">
        <v>0</v>
      </c>
      <c r="H154" s="11">
        <v>0</v>
      </c>
      <c r="I154" s="10">
        <v>74</v>
      </c>
      <c r="J154" s="10">
        <v>73</v>
      </c>
      <c r="K154" s="7">
        <f t="shared" ref="K154:L170" si="17">C154+E154+G154+I154</f>
        <v>1232</v>
      </c>
      <c r="L154" s="7">
        <f t="shared" si="17"/>
        <v>1230</v>
      </c>
    </row>
    <row r="155" spans="1:12" x14ac:dyDescent="0.25">
      <c r="A155" s="3">
        <v>50</v>
      </c>
      <c r="B155" s="4" t="s">
        <v>59</v>
      </c>
      <c r="C155" s="11">
        <v>263</v>
      </c>
      <c r="D155" s="11">
        <v>262</v>
      </c>
      <c r="E155" s="11">
        <v>60</v>
      </c>
      <c r="F155" s="11">
        <v>60</v>
      </c>
      <c r="G155" s="11">
        <v>142</v>
      </c>
      <c r="H155" s="11">
        <v>135</v>
      </c>
      <c r="I155" s="10">
        <v>1</v>
      </c>
      <c r="J155" s="10">
        <v>1</v>
      </c>
      <c r="K155" s="7">
        <f t="shared" si="17"/>
        <v>466</v>
      </c>
      <c r="L155" s="7">
        <f t="shared" si="17"/>
        <v>458</v>
      </c>
    </row>
    <row r="156" spans="1:12" x14ac:dyDescent="0.25">
      <c r="A156" s="3">
        <v>51</v>
      </c>
      <c r="B156" s="4" t="s">
        <v>60</v>
      </c>
      <c r="C156" s="11"/>
      <c r="D156" s="11"/>
      <c r="E156" s="11"/>
      <c r="F156" s="11"/>
      <c r="G156" s="11"/>
      <c r="H156" s="11"/>
      <c r="I156" s="10"/>
      <c r="J156" s="10"/>
      <c r="K156" s="7">
        <f t="shared" si="17"/>
        <v>0</v>
      </c>
      <c r="L156" s="7">
        <f t="shared" si="17"/>
        <v>0</v>
      </c>
    </row>
    <row r="157" spans="1:12" x14ac:dyDescent="0.25">
      <c r="A157" s="3">
        <v>52</v>
      </c>
      <c r="B157" s="4" t="s">
        <v>61</v>
      </c>
      <c r="C157" s="11">
        <v>2278</v>
      </c>
      <c r="D157" s="11">
        <v>2036</v>
      </c>
      <c r="E157" s="11">
        <v>816</v>
      </c>
      <c r="F157" s="11">
        <v>784</v>
      </c>
      <c r="G157" s="11">
        <v>11</v>
      </c>
      <c r="H157" s="11">
        <v>2</v>
      </c>
      <c r="I157" s="10">
        <v>50</v>
      </c>
      <c r="J157" s="10">
        <v>46</v>
      </c>
      <c r="K157" s="7">
        <f t="shared" si="17"/>
        <v>3155</v>
      </c>
      <c r="L157" s="7">
        <f t="shared" si="17"/>
        <v>2868</v>
      </c>
    </row>
    <row r="158" spans="1:12" x14ac:dyDescent="0.25">
      <c r="A158" s="3">
        <v>53</v>
      </c>
      <c r="B158" s="4" t="s">
        <v>62</v>
      </c>
      <c r="C158" s="10">
        <v>4074</v>
      </c>
      <c r="D158" s="10">
        <v>2848</v>
      </c>
      <c r="E158" s="10">
        <v>495</v>
      </c>
      <c r="F158" s="10">
        <v>444</v>
      </c>
      <c r="G158" s="11">
        <v>16</v>
      </c>
      <c r="H158" s="11">
        <v>2</v>
      </c>
      <c r="I158" s="10">
        <v>134</v>
      </c>
      <c r="J158" s="10">
        <v>113</v>
      </c>
      <c r="K158" s="7">
        <f t="shared" si="17"/>
        <v>4719</v>
      </c>
      <c r="L158" s="7">
        <f t="shared" si="17"/>
        <v>3407</v>
      </c>
    </row>
    <row r="159" spans="1:12" x14ac:dyDescent="0.25">
      <c r="A159" s="3">
        <v>54</v>
      </c>
      <c r="B159" s="4" t="s">
        <v>63</v>
      </c>
      <c r="C159" s="10">
        <v>0</v>
      </c>
      <c r="D159" s="10">
        <v>0</v>
      </c>
      <c r="E159" s="10">
        <v>0</v>
      </c>
      <c r="F159" s="10">
        <v>0</v>
      </c>
      <c r="G159" s="11">
        <v>351</v>
      </c>
      <c r="H159" s="11">
        <v>302</v>
      </c>
      <c r="I159" s="10">
        <v>0</v>
      </c>
      <c r="J159" s="10">
        <v>0</v>
      </c>
      <c r="K159" s="7">
        <f t="shared" si="17"/>
        <v>351</v>
      </c>
      <c r="L159" s="7">
        <f t="shared" si="17"/>
        <v>302</v>
      </c>
    </row>
    <row r="160" spans="1:12" x14ac:dyDescent="0.25">
      <c r="A160" s="3">
        <v>55</v>
      </c>
      <c r="B160" s="4" t="s">
        <v>64</v>
      </c>
      <c r="C160" s="10">
        <v>196</v>
      </c>
      <c r="D160" s="10">
        <v>195</v>
      </c>
      <c r="E160" s="10">
        <v>68</v>
      </c>
      <c r="F160" s="10">
        <v>68</v>
      </c>
      <c r="G160" s="11">
        <v>1</v>
      </c>
      <c r="H160" s="11">
        <v>1</v>
      </c>
      <c r="I160" s="10">
        <v>7</v>
      </c>
      <c r="J160" s="10">
        <v>7</v>
      </c>
      <c r="K160" s="7">
        <f t="shared" si="17"/>
        <v>272</v>
      </c>
      <c r="L160" s="7">
        <f t="shared" si="17"/>
        <v>271</v>
      </c>
    </row>
    <row r="161" spans="1:12" x14ac:dyDescent="0.25">
      <c r="A161" s="3">
        <v>56</v>
      </c>
      <c r="B161" s="4" t="s">
        <v>65</v>
      </c>
      <c r="C161" s="10">
        <v>862</v>
      </c>
      <c r="D161" s="10">
        <v>852</v>
      </c>
      <c r="E161" s="10">
        <v>95</v>
      </c>
      <c r="F161" s="10">
        <v>93</v>
      </c>
      <c r="G161" s="11">
        <v>2</v>
      </c>
      <c r="H161" s="11">
        <v>2</v>
      </c>
      <c r="I161" s="10">
        <v>51</v>
      </c>
      <c r="J161" s="10">
        <v>51</v>
      </c>
      <c r="K161" s="7">
        <f t="shared" si="17"/>
        <v>1010</v>
      </c>
      <c r="L161" s="7">
        <f t="shared" si="17"/>
        <v>998</v>
      </c>
    </row>
    <row r="162" spans="1:12" x14ac:dyDescent="0.25">
      <c r="A162" s="3">
        <v>57</v>
      </c>
      <c r="B162" s="4" t="s">
        <v>66</v>
      </c>
      <c r="C162" s="10">
        <v>825</v>
      </c>
      <c r="D162" s="10">
        <v>816</v>
      </c>
      <c r="E162" s="10">
        <v>260</v>
      </c>
      <c r="F162" s="10">
        <v>261</v>
      </c>
      <c r="G162" s="11">
        <v>4</v>
      </c>
      <c r="H162" s="11">
        <v>4</v>
      </c>
      <c r="I162" s="10">
        <v>32</v>
      </c>
      <c r="J162" s="10">
        <v>32</v>
      </c>
      <c r="K162" s="7">
        <f t="shared" si="17"/>
        <v>1121</v>
      </c>
      <c r="L162" s="7">
        <f t="shared" si="17"/>
        <v>1113</v>
      </c>
    </row>
    <row r="163" spans="1:12" x14ac:dyDescent="0.25">
      <c r="A163" s="3">
        <v>58</v>
      </c>
      <c r="B163" s="4" t="s">
        <v>67</v>
      </c>
      <c r="C163" s="10">
        <v>1660</v>
      </c>
      <c r="D163" s="10">
        <v>1423</v>
      </c>
      <c r="E163" s="10">
        <v>258</v>
      </c>
      <c r="F163" s="10">
        <v>246</v>
      </c>
      <c r="G163" s="11">
        <v>6</v>
      </c>
      <c r="H163" s="11">
        <v>6</v>
      </c>
      <c r="I163" s="10">
        <v>140</v>
      </c>
      <c r="J163" s="10">
        <v>131</v>
      </c>
      <c r="K163" s="7">
        <f t="shared" si="17"/>
        <v>2064</v>
      </c>
      <c r="L163" s="7">
        <f t="shared" si="17"/>
        <v>1806</v>
      </c>
    </row>
    <row r="164" spans="1:12" x14ac:dyDescent="0.25">
      <c r="A164" s="3">
        <v>59</v>
      </c>
      <c r="B164" s="4" t="s">
        <v>68</v>
      </c>
      <c r="C164" s="10">
        <v>387</v>
      </c>
      <c r="D164" s="10">
        <v>380</v>
      </c>
      <c r="E164" s="10">
        <v>63</v>
      </c>
      <c r="F164" s="10">
        <v>63</v>
      </c>
      <c r="G164" s="11">
        <v>0</v>
      </c>
      <c r="H164" s="11">
        <v>0</v>
      </c>
      <c r="I164" s="10">
        <v>129</v>
      </c>
      <c r="J164" s="10">
        <v>128</v>
      </c>
      <c r="K164" s="7">
        <f t="shared" si="17"/>
        <v>579</v>
      </c>
      <c r="L164" s="7">
        <f t="shared" si="17"/>
        <v>571</v>
      </c>
    </row>
    <row r="165" spans="1:12" x14ac:dyDescent="0.25">
      <c r="A165" s="3">
        <v>60</v>
      </c>
      <c r="B165" s="4" t="s">
        <v>69</v>
      </c>
      <c r="C165" s="10">
        <v>1341</v>
      </c>
      <c r="D165" s="10">
        <v>1340</v>
      </c>
      <c r="E165" s="10">
        <v>617</v>
      </c>
      <c r="F165" s="10">
        <v>617</v>
      </c>
      <c r="G165" s="11">
        <v>27</v>
      </c>
      <c r="H165" s="11">
        <v>25</v>
      </c>
      <c r="I165" s="10">
        <v>75</v>
      </c>
      <c r="J165" s="10">
        <v>75</v>
      </c>
      <c r="K165" s="7">
        <f t="shared" si="17"/>
        <v>2060</v>
      </c>
      <c r="L165" s="7">
        <f t="shared" si="17"/>
        <v>2057</v>
      </c>
    </row>
    <row r="166" spans="1:12" x14ac:dyDescent="0.25">
      <c r="A166" s="12">
        <v>61</v>
      </c>
      <c r="B166" s="4" t="s">
        <v>70</v>
      </c>
      <c r="C166" s="11">
        <v>282</v>
      </c>
      <c r="D166" s="11">
        <v>283</v>
      </c>
      <c r="E166" s="11">
        <v>122</v>
      </c>
      <c r="F166" s="11">
        <v>122</v>
      </c>
      <c r="G166" s="11">
        <v>21</v>
      </c>
      <c r="H166" s="11">
        <v>21</v>
      </c>
      <c r="I166" s="10">
        <v>8</v>
      </c>
      <c r="J166" s="10">
        <v>8</v>
      </c>
      <c r="K166" s="7">
        <f t="shared" si="17"/>
        <v>433</v>
      </c>
      <c r="L166" s="7">
        <f t="shared" si="17"/>
        <v>434</v>
      </c>
    </row>
    <row r="167" spans="1:12" ht="15.75" customHeight="1" x14ac:dyDescent="0.25">
      <c r="A167" s="12">
        <v>62</v>
      </c>
      <c r="B167" s="4" t="s">
        <v>71</v>
      </c>
      <c r="C167" s="11">
        <v>0</v>
      </c>
      <c r="D167" s="11">
        <v>0</v>
      </c>
      <c r="E167" s="11">
        <v>0</v>
      </c>
      <c r="F167" s="11">
        <v>0</v>
      </c>
      <c r="G167" s="11">
        <v>488</v>
      </c>
      <c r="H167" s="11">
        <v>467</v>
      </c>
      <c r="I167" s="10">
        <v>0</v>
      </c>
      <c r="J167" s="10">
        <v>0</v>
      </c>
      <c r="K167" s="7">
        <f t="shared" si="17"/>
        <v>488</v>
      </c>
      <c r="L167" s="7">
        <f t="shared" si="17"/>
        <v>467</v>
      </c>
    </row>
    <row r="168" spans="1:12" x14ac:dyDescent="0.25">
      <c r="A168" s="12">
        <v>63</v>
      </c>
      <c r="B168" s="4" t="s">
        <v>72</v>
      </c>
      <c r="C168" s="11">
        <v>305</v>
      </c>
      <c r="D168" s="11">
        <v>303</v>
      </c>
      <c r="E168" s="11">
        <v>616</v>
      </c>
      <c r="F168" s="11">
        <v>613</v>
      </c>
      <c r="G168" s="11">
        <v>1385</v>
      </c>
      <c r="H168" s="11">
        <v>1372</v>
      </c>
      <c r="I168" s="10">
        <v>4</v>
      </c>
      <c r="J168" s="10">
        <v>4</v>
      </c>
      <c r="K168" s="7">
        <f t="shared" si="17"/>
        <v>2310</v>
      </c>
      <c r="L168" s="7">
        <f t="shared" si="17"/>
        <v>2292</v>
      </c>
    </row>
    <row r="169" spans="1:12" x14ac:dyDescent="0.25">
      <c r="A169" s="12">
        <v>64</v>
      </c>
      <c r="B169" s="4" t="s">
        <v>73</v>
      </c>
      <c r="C169" s="11">
        <v>340</v>
      </c>
      <c r="D169" s="11">
        <v>340</v>
      </c>
      <c r="E169" s="11">
        <v>147</v>
      </c>
      <c r="F169" s="11">
        <v>147</v>
      </c>
      <c r="G169" s="11">
        <v>2</v>
      </c>
      <c r="H169" s="11">
        <v>2</v>
      </c>
      <c r="I169" s="10">
        <v>5</v>
      </c>
      <c r="J169" s="10">
        <v>5</v>
      </c>
      <c r="K169" s="7">
        <f t="shared" si="17"/>
        <v>494</v>
      </c>
      <c r="L169" s="7">
        <f t="shared" si="17"/>
        <v>494</v>
      </c>
    </row>
    <row r="170" spans="1:12" x14ac:dyDescent="0.25">
      <c r="A170" s="12">
        <v>65</v>
      </c>
      <c r="B170" s="4" t="s">
        <v>105</v>
      </c>
      <c r="C170" s="11">
        <v>2</v>
      </c>
      <c r="D170" s="11">
        <v>2</v>
      </c>
      <c r="E170" s="11">
        <v>1</v>
      </c>
      <c r="F170" s="11">
        <v>1</v>
      </c>
      <c r="G170" s="11">
        <v>0</v>
      </c>
      <c r="H170" s="11">
        <v>0</v>
      </c>
      <c r="I170" s="10">
        <v>0</v>
      </c>
      <c r="J170" s="10">
        <v>0</v>
      </c>
      <c r="K170" s="7">
        <f t="shared" si="17"/>
        <v>3</v>
      </c>
      <c r="L170" s="7">
        <f t="shared" si="17"/>
        <v>3</v>
      </c>
    </row>
    <row r="171" spans="1:12" x14ac:dyDescent="0.25">
      <c r="B171" s="8" t="s">
        <v>10</v>
      </c>
      <c r="C171" s="8">
        <f t="shared" ref="C171:L171" si="18">SUM(C154:C170)</f>
        <v>13836</v>
      </c>
      <c r="D171" s="8">
        <f t="shared" si="18"/>
        <v>12099</v>
      </c>
      <c r="E171" s="8">
        <f t="shared" si="18"/>
        <v>3755</v>
      </c>
      <c r="F171" s="8">
        <f t="shared" si="18"/>
        <v>3657</v>
      </c>
      <c r="G171" s="8">
        <f t="shared" si="18"/>
        <v>2456</v>
      </c>
      <c r="H171" s="8">
        <f t="shared" si="18"/>
        <v>2341</v>
      </c>
      <c r="I171" s="8">
        <f t="shared" si="18"/>
        <v>710</v>
      </c>
      <c r="J171" s="8">
        <f t="shared" si="18"/>
        <v>674</v>
      </c>
      <c r="K171" s="8">
        <f t="shared" si="18"/>
        <v>20757</v>
      </c>
      <c r="L171" s="8">
        <f t="shared" si="18"/>
        <v>18771</v>
      </c>
    </row>
    <row r="172" spans="1:12" ht="15.75" x14ac:dyDescent="0.25">
      <c r="A172" s="52" t="s">
        <v>74</v>
      </c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</row>
    <row r="173" spans="1:12" x14ac:dyDescent="0.25">
      <c r="A173" s="3">
        <v>66</v>
      </c>
      <c r="B173" s="4" t="s">
        <v>75</v>
      </c>
      <c r="C173" s="10">
        <v>565</v>
      </c>
      <c r="D173" s="10">
        <v>564</v>
      </c>
      <c r="E173" s="10">
        <v>241</v>
      </c>
      <c r="F173" s="10">
        <v>241</v>
      </c>
      <c r="G173" s="10">
        <v>44</v>
      </c>
      <c r="H173" s="10">
        <v>44</v>
      </c>
      <c r="I173" s="10">
        <v>0</v>
      </c>
      <c r="J173" s="10">
        <v>0</v>
      </c>
      <c r="K173" s="7">
        <f t="shared" ref="K173:L178" si="19">C173+E173+G173+I173</f>
        <v>850</v>
      </c>
      <c r="L173" s="7">
        <f t="shared" si="19"/>
        <v>849</v>
      </c>
    </row>
    <row r="174" spans="1:12" x14ac:dyDescent="0.25">
      <c r="A174" s="3">
        <v>67</v>
      </c>
      <c r="B174" s="4" t="s">
        <v>76</v>
      </c>
      <c r="C174" s="10">
        <v>335</v>
      </c>
      <c r="D174" s="10">
        <v>333</v>
      </c>
      <c r="E174" s="10">
        <v>177</v>
      </c>
      <c r="F174" s="10">
        <v>177</v>
      </c>
      <c r="G174" s="10">
        <v>24</v>
      </c>
      <c r="H174" s="10">
        <v>20</v>
      </c>
      <c r="I174" s="10">
        <v>3</v>
      </c>
      <c r="J174" s="10">
        <v>3</v>
      </c>
      <c r="K174" s="7">
        <f t="shared" si="19"/>
        <v>539</v>
      </c>
      <c r="L174" s="7">
        <f t="shared" si="19"/>
        <v>533</v>
      </c>
    </row>
    <row r="175" spans="1:12" x14ac:dyDescent="0.25">
      <c r="A175" s="3">
        <v>68</v>
      </c>
      <c r="B175" s="4" t="s">
        <v>77</v>
      </c>
      <c r="C175" s="10">
        <v>444</v>
      </c>
      <c r="D175" s="10">
        <v>406</v>
      </c>
      <c r="E175" s="10">
        <v>179</v>
      </c>
      <c r="F175" s="10">
        <v>163</v>
      </c>
      <c r="G175" s="10">
        <v>37</v>
      </c>
      <c r="H175" s="10">
        <v>34</v>
      </c>
      <c r="I175" s="10">
        <v>2</v>
      </c>
      <c r="J175" s="10">
        <v>2</v>
      </c>
      <c r="K175" s="7">
        <f t="shared" si="19"/>
        <v>662</v>
      </c>
      <c r="L175" s="7">
        <f t="shared" si="19"/>
        <v>605</v>
      </c>
    </row>
    <row r="176" spans="1:12" ht="15.75" customHeight="1" x14ac:dyDescent="0.25">
      <c r="A176" s="3">
        <v>69</v>
      </c>
      <c r="B176" s="4" t="s">
        <v>78</v>
      </c>
      <c r="C176" s="10">
        <v>2023</v>
      </c>
      <c r="D176" s="10">
        <v>2019</v>
      </c>
      <c r="E176" s="10">
        <v>616</v>
      </c>
      <c r="F176" s="10">
        <v>613</v>
      </c>
      <c r="G176" s="10">
        <v>238</v>
      </c>
      <c r="H176" s="10">
        <v>189</v>
      </c>
      <c r="I176" s="10">
        <v>50</v>
      </c>
      <c r="J176" s="10">
        <v>50</v>
      </c>
      <c r="K176" s="7">
        <f t="shared" si="19"/>
        <v>2927</v>
      </c>
      <c r="L176" s="7">
        <f t="shared" si="19"/>
        <v>2871</v>
      </c>
    </row>
    <row r="177" spans="1:12" x14ac:dyDescent="0.25">
      <c r="A177" s="3">
        <v>70</v>
      </c>
      <c r="B177" s="4" t="s">
        <v>79</v>
      </c>
      <c r="C177" s="10">
        <v>1163</v>
      </c>
      <c r="D177" s="10">
        <v>1102</v>
      </c>
      <c r="E177" s="10">
        <v>239</v>
      </c>
      <c r="F177" s="10">
        <v>238</v>
      </c>
      <c r="G177" s="10">
        <v>65</v>
      </c>
      <c r="H177" s="10">
        <v>65</v>
      </c>
      <c r="I177" s="10">
        <v>28</v>
      </c>
      <c r="J177" s="10">
        <v>28</v>
      </c>
      <c r="K177" s="7">
        <f t="shared" si="19"/>
        <v>1495</v>
      </c>
      <c r="L177" s="7">
        <f t="shared" si="19"/>
        <v>1433</v>
      </c>
    </row>
    <row r="178" spans="1:12" x14ac:dyDescent="0.25">
      <c r="A178" s="3">
        <v>71</v>
      </c>
      <c r="B178" s="4" t="s">
        <v>80</v>
      </c>
      <c r="C178" s="10">
        <v>185</v>
      </c>
      <c r="D178" s="10">
        <v>185</v>
      </c>
      <c r="E178" s="10">
        <v>71</v>
      </c>
      <c r="F178" s="10">
        <v>71</v>
      </c>
      <c r="G178" s="10">
        <v>11</v>
      </c>
      <c r="H178" s="10">
        <v>11</v>
      </c>
      <c r="I178" s="10">
        <v>7</v>
      </c>
      <c r="J178" s="10">
        <v>7</v>
      </c>
      <c r="K178" s="7">
        <f t="shared" si="19"/>
        <v>274</v>
      </c>
      <c r="L178" s="7">
        <f t="shared" si="19"/>
        <v>274</v>
      </c>
    </row>
    <row r="179" spans="1:12" x14ac:dyDescent="0.25">
      <c r="B179" s="8" t="s">
        <v>10</v>
      </c>
      <c r="C179" s="9">
        <f t="shared" ref="C179:L179" si="20">SUM(C173:C178)</f>
        <v>4715</v>
      </c>
      <c r="D179" s="9">
        <f t="shared" si="20"/>
        <v>4609</v>
      </c>
      <c r="E179" s="9">
        <f t="shared" si="20"/>
        <v>1523</v>
      </c>
      <c r="F179" s="9">
        <f t="shared" si="20"/>
        <v>1503</v>
      </c>
      <c r="G179" s="9">
        <f t="shared" si="20"/>
        <v>419</v>
      </c>
      <c r="H179" s="9">
        <f t="shared" si="20"/>
        <v>363</v>
      </c>
      <c r="I179" s="9">
        <f t="shared" si="20"/>
        <v>90</v>
      </c>
      <c r="J179" s="9">
        <f t="shared" si="20"/>
        <v>90</v>
      </c>
      <c r="K179" s="9">
        <f t="shared" si="20"/>
        <v>6747</v>
      </c>
      <c r="L179" s="9">
        <f t="shared" si="20"/>
        <v>6565</v>
      </c>
    </row>
    <row r="180" spans="1:12" ht="15.75" x14ac:dyDescent="0.25">
      <c r="A180" s="52" t="s">
        <v>81</v>
      </c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</row>
    <row r="181" spans="1:12" x14ac:dyDescent="0.25">
      <c r="A181" s="3">
        <v>72</v>
      </c>
      <c r="B181" s="4" t="s">
        <v>82</v>
      </c>
      <c r="C181" s="11">
        <v>1374</v>
      </c>
      <c r="D181" s="11">
        <v>1202</v>
      </c>
      <c r="E181" s="11">
        <v>409</v>
      </c>
      <c r="F181" s="11">
        <v>396</v>
      </c>
      <c r="G181" s="11">
        <v>81</v>
      </c>
      <c r="H181" s="11">
        <v>71</v>
      </c>
      <c r="I181" s="11">
        <v>30</v>
      </c>
      <c r="J181" s="11">
        <v>28</v>
      </c>
      <c r="K181" s="7">
        <f>C181+E181+G181+I181</f>
        <v>1894</v>
      </c>
      <c r="L181" s="7">
        <f>D181+F181+H181+J181</f>
        <v>1697</v>
      </c>
    </row>
    <row r="182" spans="1:12" x14ac:dyDescent="0.25">
      <c r="A182" s="3">
        <v>73</v>
      </c>
      <c r="B182" s="4" t="s">
        <v>93</v>
      </c>
      <c r="C182" s="11">
        <v>17</v>
      </c>
      <c r="D182" s="11">
        <v>16</v>
      </c>
      <c r="E182" s="11">
        <v>4</v>
      </c>
      <c r="F182" s="11">
        <v>4</v>
      </c>
      <c r="G182" s="11">
        <v>1</v>
      </c>
      <c r="H182" s="11">
        <v>1</v>
      </c>
      <c r="I182" s="11">
        <v>0</v>
      </c>
      <c r="J182" s="11">
        <v>0</v>
      </c>
      <c r="K182" s="7">
        <f t="shared" ref="K182:L185" si="21">C182+E182+G182+I182</f>
        <v>22</v>
      </c>
      <c r="L182" s="7">
        <f t="shared" si="21"/>
        <v>21</v>
      </c>
    </row>
    <row r="183" spans="1:12" x14ac:dyDescent="0.25">
      <c r="A183" s="3">
        <v>74</v>
      </c>
      <c r="B183" s="4" t="s">
        <v>101</v>
      </c>
      <c r="C183" s="11">
        <v>3</v>
      </c>
      <c r="D183" s="11">
        <v>3</v>
      </c>
      <c r="E183" s="11">
        <v>3</v>
      </c>
      <c r="F183" s="11">
        <v>3</v>
      </c>
      <c r="G183" s="11">
        <v>2</v>
      </c>
      <c r="H183" s="11">
        <v>2</v>
      </c>
      <c r="I183" s="11">
        <v>0</v>
      </c>
      <c r="J183" s="11">
        <v>0</v>
      </c>
      <c r="K183" s="7">
        <f t="shared" si="21"/>
        <v>8</v>
      </c>
      <c r="L183" s="7">
        <f t="shared" si="21"/>
        <v>8</v>
      </c>
    </row>
    <row r="184" spans="1:12" x14ac:dyDescent="0.25">
      <c r="A184" s="3">
        <v>75</v>
      </c>
      <c r="B184" s="4" t="s">
        <v>83</v>
      </c>
      <c r="C184" s="11">
        <v>287</v>
      </c>
      <c r="D184" s="11">
        <v>284</v>
      </c>
      <c r="E184" s="11">
        <v>41</v>
      </c>
      <c r="F184" s="11">
        <v>41</v>
      </c>
      <c r="G184" s="11">
        <v>11</v>
      </c>
      <c r="H184" s="11">
        <v>11</v>
      </c>
      <c r="I184" s="11">
        <v>0</v>
      </c>
      <c r="J184" s="11">
        <v>0</v>
      </c>
      <c r="K184" s="7">
        <f t="shared" si="21"/>
        <v>339</v>
      </c>
      <c r="L184" s="7">
        <f t="shared" si="21"/>
        <v>336</v>
      </c>
    </row>
    <row r="185" spans="1:12" x14ac:dyDescent="0.25">
      <c r="A185" s="3">
        <v>76</v>
      </c>
      <c r="B185" s="15" t="s">
        <v>94</v>
      </c>
      <c r="C185" s="11">
        <v>28</v>
      </c>
      <c r="D185" s="11">
        <v>27</v>
      </c>
      <c r="E185" s="11">
        <v>5</v>
      </c>
      <c r="F185" s="11">
        <v>5</v>
      </c>
      <c r="G185" s="11">
        <v>1</v>
      </c>
      <c r="H185" s="11">
        <v>1</v>
      </c>
      <c r="I185" s="11">
        <v>2</v>
      </c>
      <c r="J185" s="11">
        <v>2</v>
      </c>
      <c r="K185" s="7">
        <f t="shared" si="21"/>
        <v>36</v>
      </c>
      <c r="L185" s="7">
        <f t="shared" si="21"/>
        <v>35</v>
      </c>
    </row>
    <row r="186" spans="1:12" ht="15" customHeight="1" x14ac:dyDescent="0.25">
      <c r="B186" s="8" t="s">
        <v>10</v>
      </c>
      <c r="C186" s="8">
        <f t="shared" ref="C186:L186" si="22">SUM(C181:C185)</f>
        <v>1709</v>
      </c>
      <c r="D186" s="8">
        <f t="shared" si="22"/>
        <v>1532</v>
      </c>
      <c r="E186" s="8">
        <f t="shared" si="22"/>
        <v>462</v>
      </c>
      <c r="F186" s="8">
        <f t="shared" si="22"/>
        <v>449</v>
      </c>
      <c r="G186" s="8">
        <f t="shared" si="22"/>
        <v>96</v>
      </c>
      <c r="H186" s="8">
        <f t="shared" si="22"/>
        <v>86</v>
      </c>
      <c r="I186" s="8">
        <f t="shared" si="22"/>
        <v>32</v>
      </c>
      <c r="J186" s="8">
        <f t="shared" si="22"/>
        <v>30</v>
      </c>
      <c r="K186" s="8">
        <f t="shared" si="22"/>
        <v>2299</v>
      </c>
      <c r="L186" s="8">
        <f t="shared" si="22"/>
        <v>2097</v>
      </c>
    </row>
    <row r="187" spans="1:12" x14ac:dyDescent="0.25">
      <c r="A187" s="57" t="s">
        <v>10</v>
      </c>
      <c r="B187" s="58"/>
      <c r="C187" s="14">
        <f t="shared" ref="C187:L187" si="23">SUM(C105+C152+C171+C179+C186)</f>
        <v>56525</v>
      </c>
      <c r="D187" s="14">
        <f t="shared" si="23"/>
        <v>49821</v>
      </c>
      <c r="E187" s="14">
        <f t="shared" si="23"/>
        <v>13495</v>
      </c>
      <c r="F187" s="14">
        <f t="shared" si="23"/>
        <v>12640</v>
      </c>
      <c r="G187" s="14">
        <f t="shared" si="23"/>
        <v>4617</v>
      </c>
      <c r="H187" s="14">
        <f t="shared" si="23"/>
        <v>4199</v>
      </c>
      <c r="I187" s="14">
        <f t="shared" si="23"/>
        <v>2133</v>
      </c>
      <c r="J187" s="14">
        <f t="shared" si="23"/>
        <v>1959</v>
      </c>
      <c r="K187" s="14">
        <f t="shared" si="23"/>
        <v>76770</v>
      </c>
      <c r="L187" s="14">
        <f t="shared" si="23"/>
        <v>68619</v>
      </c>
    </row>
    <row r="188" spans="1:12" ht="16.5" x14ac:dyDescent="0.25">
      <c r="A188" s="54" t="s">
        <v>0</v>
      </c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</row>
    <row r="189" spans="1:12" ht="15.75" x14ac:dyDescent="0.25">
      <c r="A189" s="55" t="s">
        <v>1</v>
      </c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 ht="15.75" x14ac:dyDescent="0.25">
      <c r="A190" s="55" t="s">
        <v>97</v>
      </c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2" x14ac:dyDescent="0.25">
      <c r="A192" s="53" t="s">
        <v>2</v>
      </c>
      <c r="B192" s="53" t="s">
        <v>3</v>
      </c>
      <c r="C192" s="53" t="s">
        <v>4</v>
      </c>
      <c r="D192" s="53"/>
      <c r="E192" s="53" t="s">
        <v>5</v>
      </c>
      <c r="F192" s="53"/>
      <c r="G192" s="53" t="s">
        <v>6</v>
      </c>
      <c r="H192" s="53"/>
      <c r="I192" s="53" t="s">
        <v>7</v>
      </c>
      <c r="J192" s="53"/>
      <c r="K192" s="56" t="s">
        <v>8</v>
      </c>
      <c r="L192" s="53" t="s">
        <v>9</v>
      </c>
    </row>
    <row r="193" spans="1:12" x14ac:dyDescent="0.25">
      <c r="A193" s="53"/>
      <c r="B193" s="53"/>
      <c r="C193" s="23" t="s">
        <v>10</v>
      </c>
      <c r="D193" s="23" t="s">
        <v>11</v>
      </c>
      <c r="E193" s="23" t="s">
        <v>10</v>
      </c>
      <c r="F193" s="23" t="s">
        <v>11</v>
      </c>
      <c r="G193" s="23" t="s">
        <v>10</v>
      </c>
      <c r="H193" s="23" t="s">
        <v>11</v>
      </c>
      <c r="I193" s="23" t="s">
        <v>10</v>
      </c>
      <c r="J193" s="23" t="s">
        <v>11</v>
      </c>
      <c r="K193" s="56"/>
      <c r="L193" s="53"/>
    </row>
    <row r="194" spans="1:12" ht="15.75" x14ac:dyDescent="0.25">
      <c r="A194" s="52" t="s">
        <v>12</v>
      </c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</row>
    <row r="195" spans="1:12" x14ac:dyDescent="0.25">
      <c r="A195" s="3">
        <v>1</v>
      </c>
      <c r="B195" s="4" t="s">
        <v>13</v>
      </c>
      <c r="C195" s="5">
        <v>3458</v>
      </c>
      <c r="D195" s="5">
        <v>2513</v>
      </c>
      <c r="E195" s="5">
        <v>775</v>
      </c>
      <c r="F195" s="5">
        <v>700</v>
      </c>
      <c r="G195" s="5">
        <v>110</v>
      </c>
      <c r="H195" s="5">
        <v>108</v>
      </c>
      <c r="I195" s="5">
        <v>244</v>
      </c>
      <c r="J195" s="5">
        <v>232</v>
      </c>
      <c r="K195" s="7">
        <f>C195+E195+G195+I195</f>
        <v>4587</v>
      </c>
      <c r="L195" s="7">
        <f>D195+F195+H195+J195</f>
        <v>3553</v>
      </c>
    </row>
    <row r="196" spans="1:12" x14ac:dyDescent="0.25">
      <c r="A196" s="3">
        <v>2</v>
      </c>
      <c r="B196" s="4" t="s">
        <v>14</v>
      </c>
      <c r="C196" s="5">
        <v>211</v>
      </c>
      <c r="D196" s="5">
        <v>211</v>
      </c>
      <c r="E196" s="5">
        <v>16</v>
      </c>
      <c r="F196" s="5">
        <v>16</v>
      </c>
      <c r="G196" s="5">
        <v>0</v>
      </c>
      <c r="H196" s="5">
        <v>0</v>
      </c>
      <c r="I196" s="5">
        <v>0</v>
      </c>
      <c r="J196" s="5">
        <v>0</v>
      </c>
      <c r="K196" s="7">
        <f t="shared" ref="K196:L197" si="24">C196+E196+G196+I196</f>
        <v>227</v>
      </c>
      <c r="L196" s="7">
        <f t="shared" si="24"/>
        <v>227</v>
      </c>
    </row>
    <row r="197" spans="1:12" x14ac:dyDescent="0.25">
      <c r="A197" s="20">
        <v>3</v>
      </c>
      <c r="B197" s="4" t="s">
        <v>95</v>
      </c>
      <c r="C197" s="5">
        <v>75</v>
      </c>
      <c r="D197" s="5">
        <v>75</v>
      </c>
      <c r="E197" s="5">
        <v>8</v>
      </c>
      <c r="F197" s="5">
        <v>8</v>
      </c>
      <c r="G197" s="5">
        <v>0</v>
      </c>
      <c r="H197" s="5">
        <v>0</v>
      </c>
      <c r="I197" s="5">
        <v>39</v>
      </c>
      <c r="J197" s="5">
        <v>39</v>
      </c>
      <c r="K197" s="7">
        <f t="shared" si="24"/>
        <v>122</v>
      </c>
      <c r="L197" s="7">
        <f t="shared" si="24"/>
        <v>122</v>
      </c>
    </row>
    <row r="198" spans="1:12" x14ac:dyDescent="0.25">
      <c r="A198" s="30"/>
      <c r="B198" s="8" t="s">
        <v>10</v>
      </c>
      <c r="C198" s="9">
        <f t="shared" ref="C198:L198" si="25">C195+C196</f>
        <v>3669</v>
      </c>
      <c r="D198" s="9">
        <f t="shared" si="25"/>
        <v>2724</v>
      </c>
      <c r="E198" s="9">
        <f t="shared" si="25"/>
        <v>791</v>
      </c>
      <c r="F198" s="9">
        <f t="shared" si="25"/>
        <v>716</v>
      </c>
      <c r="G198" s="9">
        <f t="shared" si="25"/>
        <v>110</v>
      </c>
      <c r="H198" s="9">
        <f t="shared" si="25"/>
        <v>108</v>
      </c>
      <c r="I198" s="9">
        <f t="shared" si="25"/>
        <v>244</v>
      </c>
      <c r="J198" s="9">
        <f t="shared" si="25"/>
        <v>232</v>
      </c>
      <c r="K198" s="9">
        <f t="shared" si="25"/>
        <v>4814</v>
      </c>
      <c r="L198" s="9">
        <f t="shared" si="25"/>
        <v>3780</v>
      </c>
    </row>
    <row r="199" spans="1:12" ht="15.75" x14ac:dyDescent="0.25">
      <c r="A199" s="52" t="s">
        <v>15</v>
      </c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</row>
    <row r="200" spans="1:12" x14ac:dyDescent="0.25">
      <c r="A200" s="3">
        <v>4</v>
      </c>
      <c r="B200" s="4" t="s">
        <v>16</v>
      </c>
      <c r="C200" s="10">
        <v>3961</v>
      </c>
      <c r="D200" s="10">
        <v>3440</v>
      </c>
      <c r="E200" s="10">
        <v>575</v>
      </c>
      <c r="F200" s="10">
        <v>495</v>
      </c>
      <c r="G200" s="10">
        <v>1</v>
      </c>
      <c r="H200" s="10">
        <v>0</v>
      </c>
      <c r="I200" s="10">
        <v>157</v>
      </c>
      <c r="J200" s="10">
        <v>147</v>
      </c>
      <c r="K200" s="7">
        <f>C200+E200+G200+I200</f>
        <v>4694</v>
      </c>
      <c r="L200" s="7">
        <f>D200+F200+H200+J200</f>
        <v>4082</v>
      </c>
    </row>
    <row r="201" spans="1:12" x14ac:dyDescent="0.25">
      <c r="A201" s="3">
        <v>5</v>
      </c>
      <c r="B201" s="4" t="s">
        <v>17</v>
      </c>
      <c r="C201" s="11">
        <v>2374</v>
      </c>
      <c r="D201" s="11">
        <v>1828</v>
      </c>
      <c r="E201" s="11">
        <v>567</v>
      </c>
      <c r="F201" s="11">
        <v>488</v>
      </c>
      <c r="G201" s="11">
        <v>0</v>
      </c>
      <c r="H201" s="11">
        <v>0</v>
      </c>
      <c r="I201" s="10">
        <v>6</v>
      </c>
      <c r="J201" s="10">
        <v>5</v>
      </c>
      <c r="K201" s="7">
        <f t="shared" ref="K201:L244" si="26">C201+E201+G201+I201</f>
        <v>2947</v>
      </c>
      <c r="L201" s="7">
        <f t="shared" si="26"/>
        <v>2321</v>
      </c>
    </row>
    <row r="202" spans="1:12" x14ac:dyDescent="0.25">
      <c r="A202" s="3">
        <v>6</v>
      </c>
      <c r="B202" s="4" t="s">
        <v>18</v>
      </c>
      <c r="C202" s="11">
        <v>245</v>
      </c>
      <c r="D202" s="11">
        <v>245</v>
      </c>
      <c r="E202" s="11">
        <v>225</v>
      </c>
      <c r="F202" s="11">
        <v>225</v>
      </c>
      <c r="G202" s="11">
        <v>0</v>
      </c>
      <c r="H202" s="11">
        <v>0</v>
      </c>
      <c r="I202" s="10">
        <v>0</v>
      </c>
      <c r="J202" s="10">
        <v>0</v>
      </c>
      <c r="K202" s="7">
        <f t="shared" si="26"/>
        <v>470</v>
      </c>
      <c r="L202" s="7">
        <f t="shared" si="26"/>
        <v>470</v>
      </c>
    </row>
    <row r="203" spans="1:12" x14ac:dyDescent="0.25">
      <c r="A203" s="3">
        <v>7</v>
      </c>
      <c r="B203" s="4" t="s">
        <v>19</v>
      </c>
      <c r="C203" s="11">
        <v>894</v>
      </c>
      <c r="D203" s="10">
        <v>697</v>
      </c>
      <c r="E203" s="11">
        <v>72</v>
      </c>
      <c r="F203" s="11">
        <v>67</v>
      </c>
      <c r="G203" s="11">
        <v>2</v>
      </c>
      <c r="H203" s="11">
        <v>2</v>
      </c>
      <c r="I203" s="10">
        <v>108</v>
      </c>
      <c r="J203" s="10">
        <v>83</v>
      </c>
      <c r="K203" s="7">
        <f t="shared" si="26"/>
        <v>1076</v>
      </c>
      <c r="L203" s="7">
        <f t="shared" si="26"/>
        <v>849</v>
      </c>
    </row>
    <row r="204" spans="1:12" x14ac:dyDescent="0.25">
      <c r="A204" s="3">
        <v>8</v>
      </c>
      <c r="B204" s="4" t="s">
        <v>20</v>
      </c>
      <c r="C204" s="11">
        <v>2374</v>
      </c>
      <c r="D204" s="11">
        <v>2345</v>
      </c>
      <c r="E204" s="11">
        <v>324</v>
      </c>
      <c r="F204" s="11">
        <v>317</v>
      </c>
      <c r="G204" s="11">
        <v>56</v>
      </c>
      <c r="H204" s="11">
        <v>56</v>
      </c>
      <c r="I204" s="10">
        <v>161</v>
      </c>
      <c r="J204" s="10">
        <v>158</v>
      </c>
      <c r="K204" s="7">
        <f t="shared" si="26"/>
        <v>2915</v>
      </c>
      <c r="L204" s="7">
        <f t="shared" si="26"/>
        <v>2876</v>
      </c>
    </row>
    <row r="205" spans="1:12" x14ac:dyDescent="0.25">
      <c r="A205" s="3">
        <v>9</v>
      </c>
      <c r="B205" s="4" t="s">
        <v>21</v>
      </c>
      <c r="C205" s="11">
        <v>2866</v>
      </c>
      <c r="D205" s="11">
        <v>2594</v>
      </c>
      <c r="E205" s="11">
        <v>852</v>
      </c>
      <c r="F205" s="11">
        <v>803</v>
      </c>
      <c r="G205" s="11">
        <v>4</v>
      </c>
      <c r="H205" s="11">
        <v>4</v>
      </c>
      <c r="I205" s="10">
        <v>7</v>
      </c>
      <c r="J205" s="10">
        <v>6</v>
      </c>
      <c r="K205" s="7">
        <f t="shared" si="26"/>
        <v>3729</v>
      </c>
      <c r="L205" s="7">
        <f t="shared" si="26"/>
        <v>3407</v>
      </c>
    </row>
    <row r="206" spans="1:12" x14ac:dyDescent="0.25">
      <c r="A206" s="3">
        <v>10</v>
      </c>
      <c r="B206" s="4" t="s">
        <v>107</v>
      </c>
      <c r="C206" s="11">
        <v>14</v>
      </c>
      <c r="D206" s="11">
        <v>14</v>
      </c>
      <c r="E206" s="11">
        <v>4</v>
      </c>
      <c r="F206" s="11">
        <v>4</v>
      </c>
      <c r="G206" s="11">
        <v>0</v>
      </c>
      <c r="H206" s="11">
        <v>0</v>
      </c>
      <c r="I206" s="10">
        <v>0</v>
      </c>
      <c r="J206" s="10">
        <v>0</v>
      </c>
      <c r="K206" s="7">
        <f t="shared" si="26"/>
        <v>18</v>
      </c>
      <c r="L206" s="7">
        <f t="shared" si="26"/>
        <v>18</v>
      </c>
    </row>
    <row r="207" spans="1:12" x14ac:dyDescent="0.25">
      <c r="A207" s="3">
        <v>11</v>
      </c>
      <c r="B207" s="4" t="s">
        <v>22</v>
      </c>
      <c r="C207" s="11">
        <v>814</v>
      </c>
      <c r="D207" s="11">
        <v>785</v>
      </c>
      <c r="E207" s="11">
        <v>78</v>
      </c>
      <c r="F207" s="11">
        <v>73</v>
      </c>
      <c r="G207" s="11">
        <v>13</v>
      </c>
      <c r="H207" s="11">
        <v>13</v>
      </c>
      <c r="I207" s="10">
        <v>5</v>
      </c>
      <c r="J207" s="10">
        <v>5</v>
      </c>
      <c r="K207" s="7">
        <f t="shared" si="26"/>
        <v>910</v>
      </c>
      <c r="L207" s="7">
        <f t="shared" si="26"/>
        <v>876</v>
      </c>
    </row>
    <row r="208" spans="1:12" x14ac:dyDescent="0.25">
      <c r="A208" s="3">
        <v>12</v>
      </c>
      <c r="B208" s="4" t="s">
        <v>23</v>
      </c>
      <c r="C208" s="11">
        <v>370</v>
      </c>
      <c r="D208" s="11">
        <v>354</v>
      </c>
      <c r="E208" s="11">
        <v>223</v>
      </c>
      <c r="F208" s="11">
        <v>210</v>
      </c>
      <c r="G208" s="11">
        <v>0</v>
      </c>
      <c r="H208" s="11">
        <v>0</v>
      </c>
      <c r="I208" s="10">
        <v>15</v>
      </c>
      <c r="J208" s="10">
        <v>10</v>
      </c>
      <c r="K208" s="7">
        <f t="shared" si="26"/>
        <v>608</v>
      </c>
      <c r="L208" s="7">
        <f t="shared" si="26"/>
        <v>574</v>
      </c>
    </row>
    <row r="209" spans="1:12" x14ac:dyDescent="0.25">
      <c r="A209" s="12">
        <v>13</v>
      </c>
      <c r="B209" s="4" t="s">
        <v>92</v>
      </c>
      <c r="C209" s="11">
        <v>0</v>
      </c>
      <c r="D209" s="11">
        <v>0</v>
      </c>
      <c r="E209" s="11">
        <v>0</v>
      </c>
      <c r="F209" s="11">
        <v>0</v>
      </c>
      <c r="G209" s="11">
        <v>185</v>
      </c>
      <c r="H209" s="11">
        <v>185</v>
      </c>
      <c r="I209" s="10">
        <v>0</v>
      </c>
      <c r="J209" s="10">
        <v>0</v>
      </c>
      <c r="K209" s="7">
        <f t="shared" si="26"/>
        <v>185</v>
      </c>
      <c r="L209" s="7">
        <f t="shared" si="26"/>
        <v>185</v>
      </c>
    </row>
    <row r="210" spans="1:12" x14ac:dyDescent="0.25">
      <c r="A210" s="12">
        <v>14</v>
      </c>
      <c r="B210" s="13" t="s">
        <v>24</v>
      </c>
      <c r="C210" s="11">
        <v>251</v>
      </c>
      <c r="D210" s="11">
        <v>243</v>
      </c>
      <c r="E210" s="11">
        <v>30</v>
      </c>
      <c r="F210" s="11">
        <v>26</v>
      </c>
      <c r="G210" s="11">
        <v>0</v>
      </c>
      <c r="H210" s="11">
        <v>0</v>
      </c>
      <c r="I210" s="11">
        <v>0</v>
      </c>
      <c r="J210" s="11">
        <v>0</v>
      </c>
      <c r="K210" s="7">
        <f t="shared" si="26"/>
        <v>281</v>
      </c>
      <c r="L210" s="7">
        <f t="shared" si="26"/>
        <v>269</v>
      </c>
    </row>
    <row r="211" spans="1:12" x14ac:dyDescent="0.25">
      <c r="A211" s="12">
        <v>15</v>
      </c>
      <c r="B211" s="13" t="s">
        <v>25</v>
      </c>
      <c r="C211" s="11">
        <v>182</v>
      </c>
      <c r="D211" s="11">
        <v>171</v>
      </c>
      <c r="E211" s="11">
        <v>62</v>
      </c>
      <c r="F211" s="11">
        <v>59</v>
      </c>
      <c r="G211" s="11">
        <v>16</v>
      </c>
      <c r="H211" s="11">
        <v>10</v>
      </c>
      <c r="I211" s="11">
        <v>3</v>
      </c>
      <c r="J211" s="11">
        <v>3</v>
      </c>
      <c r="K211" s="7">
        <f t="shared" si="26"/>
        <v>263</v>
      </c>
      <c r="L211" s="7">
        <f t="shared" si="26"/>
        <v>243</v>
      </c>
    </row>
    <row r="212" spans="1:12" x14ac:dyDescent="0.25">
      <c r="A212" s="12">
        <v>16</v>
      </c>
      <c r="B212" s="13" t="s">
        <v>26</v>
      </c>
      <c r="C212" s="11">
        <v>337</v>
      </c>
      <c r="D212" s="11">
        <v>335</v>
      </c>
      <c r="E212" s="11">
        <v>117</v>
      </c>
      <c r="F212" s="11">
        <v>116</v>
      </c>
      <c r="G212" s="11">
        <v>4</v>
      </c>
      <c r="H212" s="11">
        <v>4</v>
      </c>
      <c r="I212" s="11">
        <v>2</v>
      </c>
      <c r="J212" s="11">
        <v>2</v>
      </c>
      <c r="K212" s="7">
        <f t="shared" si="26"/>
        <v>460</v>
      </c>
      <c r="L212" s="7">
        <f t="shared" si="26"/>
        <v>457</v>
      </c>
    </row>
    <row r="213" spans="1:12" x14ac:dyDescent="0.25">
      <c r="A213" s="12">
        <v>17</v>
      </c>
      <c r="B213" s="13" t="s">
        <v>27</v>
      </c>
      <c r="C213" s="11">
        <v>1127</v>
      </c>
      <c r="D213" s="11">
        <v>1112</v>
      </c>
      <c r="E213" s="11">
        <v>102</v>
      </c>
      <c r="F213" s="11">
        <v>100</v>
      </c>
      <c r="G213" s="11">
        <v>10</v>
      </c>
      <c r="H213" s="11">
        <v>10</v>
      </c>
      <c r="I213" s="11">
        <v>32</v>
      </c>
      <c r="J213" s="11">
        <v>30</v>
      </c>
      <c r="K213" s="7">
        <f t="shared" si="26"/>
        <v>1271</v>
      </c>
      <c r="L213" s="7">
        <f t="shared" si="26"/>
        <v>1252</v>
      </c>
    </row>
    <row r="214" spans="1:12" x14ac:dyDescent="0.25">
      <c r="A214" s="12">
        <v>18</v>
      </c>
      <c r="B214" s="13" t="s">
        <v>28</v>
      </c>
      <c r="C214" s="11">
        <v>854</v>
      </c>
      <c r="D214" s="11">
        <v>854</v>
      </c>
      <c r="E214" s="11">
        <v>147</v>
      </c>
      <c r="F214" s="11">
        <v>147</v>
      </c>
      <c r="G214" s="11">
        <v>0</v>
      </c>
      <c r="H214" s="11">
        <v>0</v>
      </c>
      <c r="I214" s="11">
        <v>14</v>
      </c>
      <c r="J214" s="11">
        <v>14</v>
      </c>
      <c r="K214" s="7">
        <f t="shared" si="26"/>
        <v>1015</v>
      </c>
      <c r="L214" s="7">
        <f t="shared" si="26"/>
        <v>1015</v>
      </c>
    </row>
    <row r="215" spans="1:12" x14ac:dyDescent="0.25">
      <c r="A215" s="12">
        <v>19</v>
      </c>
      <c r="B215" s="13" t="s">
        <v>29</v>
      </c>
      <c r="C215" s="11">
        <v>1752</v>
      </c>
      <c r="D215" s="11">
        <v>1363</v>
      </c>
      <c r="E215" s="11">
        <v>361</v>
      </c>
      <c r="F215" s="11">
        <v>307</v>
      </c>
      <c r="G215" s="11">
        <v>57</v>
      </c>
      <c r="H215" s="11">
        <v>42</v>
      </c>
      <c r="I215" s="11">
        <v>129</v>
      </c>
      <c r="J215" s="11">
        <v>122</v>
      </c>
      <c r="K215" s="7">
        <f t="shared" si="26"/>
        <v>2299</v>
      </c>
      <c r="L215" s="7">
        <f t="shared" si="26"/>
        <v>1834</v>
      </c>
    </row>
    <row r="216" spans="1:12" x14ac:dyDescent="0.25">
      <c r="A216" s="12">
        <v>20</v>
      </c>
      <c r="B216" s="13" t="s">
        <v>30</v>
      </c>
      <c r="C216" s="11">
        <v>62</v>
      </c>
      <c r="D216" s="11">
        <v>60</v>
      </c>
      <c r="E216" s="11">
        <v>7</v>
      </c>
      <c r="F216" s="11">
        <v>7</v>
      </c>
      <c r="G216" s="11">
        <v>0</v>
      </c>
      <c r="H216" s="11">
        <v>0</v>
      </c>
      <c r="I216" s="11">
        <v>48</v>
      </c>
      <c r="J216" s="11">
        <v>43</v>
      </c>
      <c r="K216" s="7">
        <f t="shared" si="26"/>
        <v>117</v>
      </c>
      <c r="L216" s="7">
        <f t="shared" si="26"/>
        <v>110</v>
      </c>
    </row>
    <row r="217" spans="1:12" x14ac:dyDescent="0.25">
      <c r="A217" s="12">
        <v>21</v>
      </c>
      <c r="B217" s="13" t="s">
        <v>31</v>
      </c>
      <c r="C217" s="11">
        <v>2681</v>
      </c>
      <c r="D217" s="11">
        <v>2063</v>
      </c>
      <c r="E217" s="11">
        <v>470</v>
      </c>
      <c r="F217" s="11">
        <v>368</v>
      </c>
      <c r="G217" s="11">
        <v>0</v>
      </c>
      <c r="H217" s="11">
        <v>0</v>
      </c>
      <c r="I217" s="11">
        <v>116</v>
      </c>
      <c r="J217" s="11">
        <v>92</v>
      </c>
      <c r="K217" s="7">
        <f t="shared" si="26"/>
        <v>3267</v>
      </c>
      <c r="L217" s="7">
        <f t="shared" si="26"/>
        <v>2523</v>
      </c>
    </row>
    <row r="218" spans="1:12" x14ac:dyDescent="0.25">
      <c r="A218" s="12">
        <v>22</v>
      </c>
      <c r="B218" s="13" t="s">
        <v>32</v>
      </c>
      <c r="C218" s="11">
        <v>5247</v>
      </c>
      <c r="D218" s="11">
        <v>4673</v>
      </c>
      <c r="E218" s="11">
        <v>445</v>
      </c>
      <c r="F218" s="11">
        <v>403</v>
      </c>
      <c r="G218" s="11">
        <v>0</v>
      </c>
      <c r="H218" s="11">
        <v>0</v>
      </c>
      <c r="I218" s="11">
        <v>131</v>
      </c>
      <c r="J218" s="11">
        <v>110</v>
      </c>
      <c r="K218" s="7">
        <f t="shared" si="26"/>
        <v>5823</v>
      </c>
      <c r="L218" s="7">
        <f t="shared" si="26"/>
        <v>5186</v>
      </c>
    </row>
    <row r="219" spans="1:12" x14ac:dyDescent="0.25">
      <c r="A219" s="12">
        <v>23</v>
      </c>
      <c r="B219" s="13" t="s">
        <v>33</v>
      </c>
      <c r="C219" s="11">
        <v>850</v>
      </c>
      <c r="D219" s="11">
        <v>694</v>
      </c>
      <c r="E219" s="11">
        <v>379</v>
      </c>
      <c r="F219" s="11">
        <v>339</v>
      </c>
      <c r="G219" s="11">
        <v>0</v>
      </c>
      <c r="H219" s="11">
        <v>0</v>
      </c>
      <c r="I219" s="11">
        <v>8</v>
      </c>
      <c r="J219" s="11">
        <v>8</v>
      </c>
      <c r="K219" s="7">
        <f t="shared" si="26"/>
        <v>1237</v>
      </c>
      <c r="L219" s="7">
        <f t="shared" si="26"/>
        <v>1041</v>
      </c>
    </row>
    <row r="220" spans="1:12" x14ac:dyDescent="0.25">
      <c r="A220" s="12">
        <v>24</v>
      </c>
      <c r="B220" s="13" t="s">
        <v>34</v>
      </c>
      <c r="C220" s="11">
        <v>0</v>
      </c>
      <c r="D220" s="11">
        <v>0</v>
      </c>
      <c r="E220" s="11">
        <v>0</v>
      </c>
      <c r="F220" s="11">
        <v>0</v>
      </c>
      <c r="G220" s="11">
        <v>460</v>
      </c>
      <c r="H220" s="11">
        <v>383</v>
      </c>
      <c r="I220" s="11">
        <v>0</v>
      </c>
      <c r="J220" s="11">
        <v>0</v>
      </c>
      <c r="K220" s="7">
        <f t="shared" si="26"/>
        <v>460</v>
      </c>
      <c r="L220" s="7">
        <f t="shared" si="26"/>
        <v>383</v>
      </c>
    </row>
    <row r="221" spans="1:12" x14ac:dyDescent="0.25">
      <c r="A221" s="12">
        <v>25</v>
      </c>
      <c r="B221" s="13" t="s">
        <v>35</v>
      </c>
      <c r="C221" s="11">
        <v>0</v>
      </c>
      <c r="D221" s="11">
        <v>0</v>
      </c>
      <c r="E221" s="11">
        <v>0</v>
      </c>
      <c r="F221" s="11">
        <v>0</v>
      </c>
      <c r="G221" s="11">
        <v>182</v>
      </c>
      <c r="H221" s="11">
        <v>180</v>
      </c>
      <c r="I221" s="11">
        <v>0</v>
      </c>
      <c r="J221" s="11">
        <v>0</v>
      </c>
      <c r="K221" s="7">
        <f t="shared" si="26"/>
        <v>182</v>
      </c>
      <c r="L221" s="7">
        <f t="shared" si="26"/>
        <v>180</v>
      </c>
    </row>
    <row r="222" spans="1:12" x14ac:dyDescent="0.25">
      <c r="A222" s="12">
        <v>26</v>
      </c>
      <c r="B222" s="13" t="s">
        <v>36</v>
      </c>
      <c r="C222" s="11">
        <v>471</v>
      </c>
      <c r="D222" s="11">
        <v>427</v>
      </c>
      <c r="E222" s="11">
        <v>208</v>
      </c>
      <c r="F222" s="11">
        <v>175</v>
      </c>
      <c r="G222" s="11">
        <v>2</v>
      </c>
      <c r="H222" s="11">
        <v>1</v>
      </c>
      <c r="I222" s="11">
        <v>1</v>
      </c>
      <c r="J222" s="11">
        <v>1</v>
      </c>
      <c r="K222" s="7">
        <f t="shared" si="26"/>
        <v>682</v>
      </c>
      <c r="L222" s="7">
        <f t="shared" si="26"/>
        <v>604</v>
      </c>
    </row>
    <row r="223" spans="1:12" x14ac:dyDescent="0.25">
      <c r="A223" s="12">
        <v>27</v>
      </c>
      <c r="B223" s="13" t="s">
        <v>37</v>
      </c>
      <c r="C223" s="11">
        <v>835</v>
      </c>
      <c r="D223" s="11">
        <v>787</v>
      </c>
      <c r="E223" s="11">
        <v>187</v>
      </c>
      <c r="F223" s="11">
        <v>178</v>
      </c>
      <c r="G223" s="11">
        <v>49</v>
      </c>
      <c r="H223" s="11">
        <v>49</v>
      </c>
      <c r="I223" s="11">
        <v>21</v>
      </c>
      <c r="J223" s="11">
        <v>18</v>
      </c>
      <c r="K223" s="7">
        <f t="shared" si="26"/>
        <v>1092</v>
      </c>
      <c r="L223" s="7">
        <f t="shared" si="26"/>
        <v>1032</v>
      </c>
    </row>
    <row r="224" spans="1:12" x14ac:dyDescent="0.25">
      <c r="A224" s="12">
        <v>28</v>
      </c>
      <c r="B224" s="13" t="s">
        <v>38</v>
      </c>
      <c r="C224" s="11">
        <v>325</v>
      </c>
      <c r="D224" s="11">
        <v>297</v>
      </c>
      <c r="E224" s="11">
        <v>343</v>
      </c>
      <c r="F224" s="11">
        <v>314</v>
      </c>
      <c r="G224" s="11">
        <v>63</v>
      </c>
      <c r="H224" s="11">
        <v>58</v>
      </c>
      <c r="I224" s="11">
        <v>0</v>
      </c>
      <c r="J224" s="11">
        <v>0</v>
      </c>
      <c r="K224" s="7">
        <f t="shared" si="26"/>
        <v>731</v>
      </c>
      <c r="L224" s="7">
        <f t="shared" si="26"/>
        <v>669</v>
      </c>
    </row>
    <row r="225" spans="1:12" x14ac:dyDescent="0.25">
      <c r="A225" s="12">
        <v>29</v>
      </c>
      <c r="B225" s="13" t="s">
        <v>39</v>
      </c>
      <c r="C225" s="11">
        <v>705</v>
      </c>
      <c r="D225" s="11">
        <v>576</v>
      </c>
      <c r="E225" s="11">
        <v>499</v>
      </c>
      <c r="F225" s="11">
        <v>418</v>
      </c>
      <c r="G225" s="11">
        <v>430</v>
      </c>
      <c r="H225" s="11">
        <v>305</v>
      </c>
      <c r="I225" s="11">
        <v>4</v>
      </c>
      <c r="J225" s="11">
        <v>4</v>
      </c>
      <c r="K225" s="7">
        <f t="shared" si="26"/>
        <v>1638</v>
      </c>
      <c r="L225" s="7">
        <f t="shared" si="26"/>
        <v>1303</v>
      </c>
    </row>
    <row r="226" spans="1:12" x14ac:dyDescent="0.25">
      <c r="A226" s="12">
        <v>30</v>
      </c>
      <c r="B226" s="13" t="s">
        <v>40</v>
      </c>
      <c r="C226" s="11">
        <v>194</v>
      </c>
      <c r="D226" s="11">
        <v>194</v>
      </c>
      <c r="E226" s="11">
        <v>71</v>
      </c>
      <c r="F226" s="11">
        <v>71</v>
      </c>
      <c r="G226" s="11">
        <v>5</v>
      </c>
      <c r="H226" s="11">
        <v>5</v>
      </c>
      <c r="I226" s="11">
        <v>20</v>
      </c>
      <c r="J226" s="11">
        <v>20</v>
      </c>
      <c r="K226" s="7">
        <f t="shared" si="26"/>
        <v>290</v>
      </c>
      <c r="L226" s="7">
        <f t="shared" si="26"/>
        <v>290</v>
      </c>
    </row>
    <row r="227" spans="1:12" x14ac:dyDescent="0.25">
      <c r="A227" s="12">
        <v>31</v>
      </c>
      <c r="B227" s="13" t="s">
        <v>41</v>
      </c>
      <c r="C227" s="11">
        <v>293</v>
      </c>
      <c r="D227" s="11">
        <v>261</v>
      </c>
      <c r="E227" s="11">
        <v>96</v>
      </c>
      <c r="F227" s="11">
        <v>88</v>
      </c>
      <c r="G227" s="11">
        <v>3</v>
      </c>
      <c r="H227" s="11">
        <v>2</v>
      </c>
      <c r="I227" s="11">
        <v>20</v>
      </c>
      <c r="J227" s="11">
        <v>11</v>
      </c>
      <c r="K227" s="7">
        <f t="shared" si="26"/>
        <v>412</v>
      </c>
      <c r="L227" s="7">
        <f t="shared" si="26"/>
        <v>362</v>
      </c>
    </row>
    <row r="228" spans="1:12" x14ac:dyDescent="0.25">
      <c r="A228" s="12">
        <v>32</v>
      </c>
      <c r="B228" s="13" t="s">
        <v>42</v>
      </c>
      <c r="C228" s="11">
        <v>283</v>
      </c>
      <c r="D228" s="11">
        <v>282</v>
      </c>
      <c r="E228" s="11">
        <v>65</v>
      </c>
      <c r="F228" s="11">
        <v>64</v>
      </c>
      <c r="G228" s="11">
        <v>4</v>
      </c>
      <c r="H228" s="11">
        <v>4</v>
      </c>
      <c r="I228" s="11">
        <v>11</v>
      </c>
      <c r="J228" s="11">
        <v>11</v>
      </c>
      <c r="K228" s="7">
        <f t="shared" si="26"/>
        <v>363</v>
      </c>
      <c r="L228" s="7">
        <f t="shared" si="26"/>
        <v>361</v>
      </c>
    </row>
    <row r="229" spans="1:12" x14ac:dyDescent="0.25">
      <c r="A229" s="12">
        <v>33</v>
      </c>
      <c r="B229" s="13" t="s">
        <v>43</v>
      </c>
      <c r="C229" s="11">
        <v>29</v>
      </c>
      <c r="D229" s="11">
        <v>26</v>
      </c>
      <c r="E229" s="11">
        <v>6</v>
      </c>
      <c r="F229" s="11">
        <v>6</v>
      </c>
      <c r="G229" s="11">
        <v>0</v>
      </c>
      <c r="H229" s="11">
        <v>0</v>
      </c>
      <c r="I229" s="11">
        <v>0</v>
      </c>
      <c r="J229" s="11">
        <v>0</v>
      </c>
      <c r="K229" s="7">
        <f t="shared" si="26"/>
        <v>35</v>
      </c>
      <c r="L229" s="7">
        <f t="shared" si="26"/>
        <v>32</v>
      </c>
    </row>
    <row r="230" spans="1:12" x14ac:dyDescent="0.25">
      <c r="A230" s="12">
        <v>34</v>
      </c>
      <c r="B230" s="13" t="s">
        <v>44</v>
      </c>
      <c r="C230" s="11">
        <v>43</v>
      </c>
      <c r="D230" s="11">
        <v>38</v>
      </c>
      <c r="E230" s="11">
        <v>14</v>
      </c>
      <c r="F230" s="11">
        <v>13</v>
      </c>
      <c r="G230" s="11">
        <v>1</v>
      </c>
      <c r="H230" s="11">
        <v>1</v>
      </c>
      <c r="I230" s="11">
        <v>7</v>
      </c>
      <c r="J230" s="11">
        <v>7</v>
      </c>
      <c r="K230" s="7">
        <f t="shared" si="26"/>
        <v>65</v>
      </c>
      <c r="L230" s="7">
        <f t="shared" si="26"/>
        <v>59</v>
      </c>
    </row>
    <row r="231" spans="1:12" x14ac:dyDescent="0.25">
      <c r="A231" s="12">
        <v>35</v>
      </c>
      <c r="B231" s="13" t="s">
        <v>45</v>
      </c>
      <c r="C231" s="11">
        <v>214</v>
      </c>
      <c r="D231" s="11">
        <v>208</v>
      </c>
      <c r="E231" s="11">
        <v>29</v>
      </c>
      <c r="F231" s="11">
        <v>28</v>
      </c>
      <c r="G231" s="11">
        <v>1</v>
      </c>
      <c r="H231" s="11">
        <v>0</v>
      </c>
      <c r="I231" s="11">
        <v>0</v>
      </c>
      <c r="J231" s="11">
        <v>0</v>
      </c>
      <c r="K231" s="7">
        <f t="shared" si="26"/>
        <v>244</v>
      </c>
      <c r="L231" s="7">
        <f t="shared" si="26"/>
        <v>236</v>
      </c>
    </row>
    <row r="232" spans="1:12" x14ac:dyDescent="0.25">
      <c r="A232" s="12">
        <v>36</v>
      </c>
      <c r="B232" s="13" t="s">
        <v>46</v>
      </c>
      <c r="C232" s="11">
        <v>256</v>
      </c>
      <c r="D232" s="11">
        <v>244</v>
      </c>
      <c r="E232" s="11">
        <v>52</v>
      </c>
      <c r="F232" s="11">
        <v>50</v>
      </c>
      <c r="G232" s="11">
        <v>1</v>
      </c>
      <c r="H232" s="11">
        <v>0</v>
      </c>
      <c r="I232" s="11">
        <v>24</v>
      </c>
      <c r="J232" s="11">
        <v>11</v>
      </c>
      <c r="K232" s="7">
        <f t="shared" si="26"/>
        <v>333</v>
      </c>
      <c r="L232" s="7">
        <f t="shared" si="26"/>
        <v>305</v>
      </c>
    </row>
    <row r="233" spans="1:12" x14ac:dyDescent="0.25">
      <c r="A233" s="12">
        <v>37</v>
      </c>
      <c r="B233" s="13" t="s">
        <v>47</v>
      </c>
      <c r="C233" s="11">
        <v>314</v>
      </c>
      <c r="D233" s="11">
        <v>297</v>
      </c>
      <c r="E233" s="11">
        <v>67</v>
      </c>
      <c r="F233" s="11">
        <v>65</v>
      </c>
      <c r="G233" s="11">
        <v>4</v>
      </c>
      <c r="H233" s="11">
        <v>4</v>
      </c>
      <c r="I233" s="11">
        <v>3</v>
      </c>
      <c r="J233" s="11">
        <v>3</v>
      </c>
      <c r="K233" s="7">
        <f t="shared" si="26"/>
        <v>388</v>
      </c>
      <c r="L233" s="7">
        <f t="shared" si="26"/>
        <v>369</v>
      </c>
    </row>
    <row r="234" spans="1:12" x14ac:dyDescent="0.25">
      <c r="A234" s="12">
        <v>38</v>
      </c>
      <c r="B234" s="13" t="s">
        <v>48</v>
      </c>
      <c r="C234" s="11">
        <v>41</v>
      </c>
      <c r="D234" s="11">
        <v>41</v>
      </c>
      <c r="E234" s="11">
        <v>16</v>
      </c>
      <c r="F234" s="11">
        <v>16</v>
      </c>
      <c r="G234" s="11">
        <v>1</v>
      </c>
      <c r="H234" s="11">
        <v>1</v>
      </c>
      <c r="I234" s="11">
        <v>3</v>
      </c>
      <c r="J234" s="11">
        <v>3</v>
      </c>
      <c r="K234" s="7">
        <f t="shared" si="26"/>
        <v>61</v>
      </c>
      <c r="L234" s="7">
        <f t="shared" si="26"/>
        <v>61</v>
      </c>
    </row>
    <row r="235" spans="1:12" x14ac:dyDescent="0.25">
      <c r="A235" s="12">
        <v>39</v>
      </c>
      <c r="B235" s="13" t="s">
        <v>49</v>
      </c>
      <c r="C235" s="11">
        <v>83</v>
      </c>
      <c r="D235" s="11">
        <v>83</v>
      </c>
      <c r="E235" s="11">
        <v>32</v>
      </c>
      <c r="F235" s="11">
        <v>32</v>
      </c>
      <c r="G235" s="11">
        <v>3</v>
      </c>
      <c r="H235" s="11">
        <v>3</v>
      </c>
      <c r="I235" s="11">
        <v>8</v>
      </c>
      <c r="J235" s="11">
        <v>8</v>
      </c>
      <c r="K235" s="7">
        <f t="shared" si="26"/>
        <v>126</v>
      </c>
      <c r="L235" s="7">
        <f t="shared" si="26"/>
        <v>126</v>
      </c>
    </row>
    <row r="236" spans="1:12" x14ac:dyDescent="0.25">
      <c r="A236" s="12">
        <v>40</v>
      </c>
      <c r="B236" s="13" t="s">
        <v>50</v>
      </c>
      <c r="C236" s="11">
        <v>156</v>
      </c>
      <c r="D236" s="11">
        <v>158</v>
      </c>
      <c r="E236" s="11">
        <v>42</v>
      </c>
      <c r="F236" s="11">
        <v>38</v>
      </c>
      <c r="G236" s="11">
        <v>1</v>
      </c>
      <c r="H236" s="11">
        <v>0</v>
      </c>
      <c r="I236" s="11">
        <v>2</v>
      </c>
      <c r="J236" s="11">
        <v>1</v>
      </c>
      <c r="K236" s="7">
        <f t="shared" si="26"/>
        <v>201</v>
      </c>
      <c r="L236" s="7">
        <f t="shared" si="26"/>
        <v>197</v>
      </c>
    </row>
    <row r="237" spans="1:12" x14ac:dyDescent="0.25">
      <c r="A237" s="12">
        <v>41</v>
      </c>
      <c r="B237" s="13" t="s">
        <v>96</v>
      </c>
      <c r="C237" s="11">
        <v>267</v>
      </c>
      <c r="D237" s="11">
        <v>250</v>
      </c>
      <c r="E237" s="11">
        <v>43</v>
      </c>
      <c r="F237" s="11">
        <v>40</v>
      </c>
      <c r="G237" s="11">
        <v>7</v>
      </c>
      <c r="H237" s="11">
        <v>7</v>
      </c>
      <c r="I237" s="11">
        <v>5</v>
      </c>
      <c r="J237" s="11">
        <v>5</v>
      </c>
      <c r="K237" s="7">
        <f t="shared" si="26"/>
        <v>322</v>
      </c>
      <c r="L237" s="7">
        <f t="shared" si="26"/>
        <v>302</v>
      </c>
    </row>
    <row r="238" spans="1:12" x14ac:dyDescent="0.25">
      <c r="A238" s="12">
        <v>42</v>
      </c>
      <c r="B238" s="13" t="s">
        <v>51</v>
      </c>
      <c r="C238" s="11">
        <v>309</v>
      </c>
      <c r="D238" s="11">
        <v>304</v>
      </c>
      <c r="E238" s="11">
        <v>50</v>
      </c>
      <c r="F238" s="11">
        <v>52</v>
      </c>
      <c r="G238" s="11">
        <v>0</v>
      </c>
      <c r="H238" s="11">
        <v>0</v>
      </c>
      <c r="I238" s="11">
        <v>14</v>
      </c>
      <c r="J238" s="11">
        <v>14</v>
      </c>
      <c r="K238" s="7">
        <f t="shared" si="26"/>
        <v>373</v>
      </c>
      <c r="L238" s="7">
        <f t="shared" si="26"/>
        <v>370</v>
      </c>
    </row>
    <row r="239" spans="1:12" x14ac:dyDescent="0.25">
      <c r="A239" s="12">
        <v>43</v>
      </c>
      <c r="B239" s="13" t="s">
        <v>52</v>
      </c>
      <c r="C239" s="11">
        <v>248</v>
      </c>
      <c r="D239" s="11">
        <v>250</v>
      </c>
      <c r="E239" s="11">
        <v>46</v>
      </c>
      <c r="F239" s="11">
        <v>43</v>
      </c>
      <c r="G239" s="11">
        <v>0</v>
      </c>
      <c r="H239" s="11">
        <v>0</v>
      </c>
      <c r="I239" s="11">
        <v>3</v>
      </c>
      <c r="J239" s="11">
        <v>3</v>
      </c>
      <c r="K239" s="7">
        <f t="shared" si="26"/>
        <v>297</v>
      </c>
      <c r="L239" s="7">
        <f t="shared" si="26"/>
        <v>296</v>
      </c>
    </row>
    <row r="240" spans="1:12" x14ac:dyDescent="0.25">
      <c r="A240" s="12">
        <v>44</v>
      </c>
      <c r="B240" s="13" t="s">
        <v>103</v>
      </c>
      <c r="C240" s="11">
        <v>41</v>
      </c>
      <c r="D240" s="11">
        <v>36</v>
      </c>
      <c r="E240" s="11">
        <v>18</v>
      </c>
      <c r="F240" s="11">
        <v>16</v>
      </c>
      <c r="G240" s="11">
        <v>4</v>
      </c>
      <c r="H240" s="11">
        <v>2</v>
      </c>
      <c r="I240" s="11">
        <v>0</v>
      </c>
      <c r="J240" s="11">
        <v>0</v>
      </c>
      <c r="K240" s="7">
        <f t="shared" si="26"/>
        <v>63</v>
      </c>
      <c r="L240" s="7">
        <f t="shared" si="26"/>
        <v>54</v>
      </c>
    </row>
    <row r="241" spans="1:12" x14ac:dyDescent="0.25">
      <c r="A241" s="12">
        <v>45</v>
      </c>
      <c r="B241" s="13" t="s">
        <v>54</v>
      </c>
      <c r="C241" s="11">
        <v>49</v>
      </c>
      <c r="D241" s="11">
        <v>49</v>
      </c>
      <c r="E241" s="11">
        <v>15</v>
      </c>
      <c r="F241" s="11">
        <v>15</v>
      </c>
      <c r="G241" s="11">
        <v>0</v>
      </c>
      <c r="H241" s="11">
        <v>0</v>
      </c>
      <c r="I241" s="11">
        <v>1</v>
      </c>
      <c r="J241" s="11">
        <v>1</v>
      </c>
      <c r="K241" s="7">
        <f t="shared" si="26"/>
        <v>65</v>
      </c>
      <c r="L241" s="7">
        <f t="shared" si="26"/>
        <v>65</v>
      </c>
    </row>
    <row r="242" spans="1:12" x14ac:dyDescent="0.25">
      <c r="A242" s="12">
        <v>46</v>
      </c>
      <c r="B242" s="13" t="s">
        <v>55</v>
      </c>
      <c r="C242" s="11">
        <v>487</v>
      </c>
      <c r="D242" s="11">
        <v>487</v>
      </c>
      <c r="E242" s="11">
        <v>83</v>
      </c>
      <c r="F242" s="11">
        <v>83</v>
      </c>
      <c r="G242" s="11">
        <v>0</v>
      </c>
      <c r="H242" s="11">
        <v>0</v>
      </c>
      <c r="I242" s="11">
        <v>3</v>
      </c>
      <c r="J242" s="11">
        <v>3</v>
      </c>
      <c r="K242" s="7">
        <f t="shared" si="26"/>
        <v>573</v>
      </c>
      <c r="L242" s="7">
        <f t="shared" si="26"/>
        <v>573</v>
      </c>
    </row>
    <row r="243" spans="1:12" x14ac:dyDescent="0.25">
      <c r="A243" s="12">
        <v>46</v>
      </c>
      <c r="B243" s="13" t="s">
        <v>56</v>
      </c>
      <c r="C243" s="11">
        <v>404</v>
      </c>
      <c r="D243" s="11">
        <v>350</v>
      </c>
      <c r="E243" s="11">
        <v>81</v>
      </c>
      <c r="F243" s="11">
        <v>76</v>
      </c>
      <c r="G243" s="11">
        <v>0</v>
      </c>
      <c r="H243" s="11">
        <v>0</v>
      </c>
      <c r="I243" s="11">
        <v>4</v>
      </c>
      <c r="J243" s="11">
        <v>1</v>
      </c>
      <c r="K243" s="7">
        <f t="shared" si="26"/>
        <v>489</v>
      </c>
      <c r="L243" s="7">
        <f t="shared" si="26"/>
        <v>427</v>
      </c>
    </row>
    <row r="244" spans="1:12" x14ac:dyDescent="0.25">
      <c r="A244" s="12">
        <v>47</v>
      </c>
      <c r="B244" s="13" t="s">
        <v>106</v>
      </c>
      <c r="C244" s="11">
        <v>4</v>
      </c>
      <c r="D244" s="11">
        <v>4</v>
      </c>
      <c r="E244" s="11">
        <v>3</v>
      </c>
      <c r="F244" s="11">
        <v>3</v>
      </c>
      <c r="G244" s="11">
        <v>0</v>
      </c>
      <c r="H244" s="11">
        <v>0</v>
      </c>
      <c r="I244" s="11">
        <v>4</v>
      </c>
      <c r="J244" s="11">
        <v>2</v>
      </c>
      <c r="K244" s="7">
        <f t="shared" si="26"/>
        <v>11</v>
      </c>
      <c r="L244" s="7">
        <f t="shared" si="26"/>
        <v>9</v>
      </c>
    </row>
    <row r="245" spans="1:12" x14ac:dyDescent="0.25">
      <c r="B245" s="8" t="s">
        <v>10</v>
      </c>
      <c r="C245" s="9">
        <f t="shared" ref="C245:L245" si="27">SUM(C200:C244)</f>
        <v>33306</v>
      </c>
      <c r="D245" s="9">
        <f t="shared" si="27"/>
        <v>29519</v>
      </c>
      <c r="E245" s="9">
        <f t="shared" si="27"/>
        <v>7106</v>
      </c>
      <c r="F245" s="9">
        <f t="shared" si="27"/>
        <v>6438</v>
      </c>
      <c r="G245" s="9">
        <f t="shared" si="27"/>
        <v>1569</v>
      </c>
      <c r="H245" s="9">
        <f t="shared" si="27"/>
        <v>1331</v>
      </c>
      <c r="I245" s="9">
        <f t="shared" si="27"/>
        <v>1100</v>
      </c>
      <c r="J245" s="9">
        <f t="shared" si="27"/>
        <v>965</v>
      </c>
      <c r="K245" s="9">
        <f t="shared" si="27"/>
        <v>43081</v>
      </c>
      <c r="L245" s="9">
        <f t="shared" si="27"/>
        <v>38253</v>
      </c>
    </row>
    <row r="246" spans="1:12" ht="15.75" x14ac:dyDescent="0.25">
      <c r="A246" s="52" t="s">
        <v>57</v>
      </c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</row>
    <row r="247" spans="1:12" x14ac:dyDescent="0.25">
      <c r="A247" s="3">
        <v>48</v>
      </c>
      <c r="B247" s="4" t="s">
        <v>58</v>
      </c>
      <c r="C247" s="11">
        <v>1027</v>
      </c>
      <c r="D247" s="11">
        <v>1015</v>
      </c>
      <c r="E247" s="11">
        <v>139</v>
      </c>
      <c r="F247" s="11">
        <v>138</v>
      </c>
      <c r="G247" s="11">
        <v>0</v>
      </c>
      <c r="H247" s="11">
        <v>0</v>
      </c>
      <c r="I247" s="10">
        <v>75</v>
      </c>
      <c r="J247" s="10">
        <v>74</v>
      </c>
      <c r="K247" s="7">
        <f t="shared" ref="K247:L264" si="28">C247+E247+G247+I247</f>
        <v>1241</v>
      </c>
      <c r="L247" s="7">
        <f t="shared" si="28"/>
        <v>1227</v>
      </c>
    </row>
    <row r="248" spans="1:12" ht="13.5" customHeight="1" x14ac:dyDescent="0.25">
      <c r="A248" s="3">
        <v>49</v>
      </c>
      <c r="B248" s="4" t="s">
        <v>59</v>
      </c>
      <c r="C248" s="11">
        <v>267</v>
      </c>
      <c r="D248" s="11">
        <v>266</v>
      </c>
      <c r="E248" s="11">
        <v>60</v>
      </c>
      <c r="F248" s="11">
        <v>60</v>
      </c>
      <c r="G248" s="11">
        <v>145</v>
      </c>
      <c r="H248" s="11">
        <v>137</v>
      </c>
      <c r="I248" s="10">
        <v>1</v>
      </c>
      <c r="J248" s="10">
        <v>1</v>
      </c>
      <c r="K248" s="7">
        <f t="shared" si="28"/>
        <v>473</v>
      </c>
      <c r="L248" s="7">
        <f t="shared" si="28"/>
        <v>464</v>
      </c>
    </row>
    <row r="249" spans="1:12" x14ac:dyDescent="0.25">
      <c r="A249" s="3">
        <v>50</v>
      </c>
      <c r="B249" s="4" t="s">
        <v>60</v>
      </c>
      <c r="C249" s="11"/>
      <c r="D249" s="11"/>
      <c r="E249" s="11"/>
      <c r="F249" s="11"/>
      <c r="G249" s="11"/>
      <c r="H249" s="11"/>
      <c r="I249" s="10"/>
      <c r="J249" s="10"/>
      <c r="K249" s="7">
        <f t="shared" si="28"/>
        <v>0</v>
      </c>
      <c r="L249" s="7">
        <f t="shared" si="28"/>
        <v>0</v>
      </c>
    </row>
    <row r="250" spans="1:12" x14ac:dyDescent="0.25">
      <c r="A250" s="3">
        <v>51</v>
      </c>
      <c r="B250" s="4" t="s">
        <v>61</v>
      </c>
      <c r="C250" s="11">
        <v>2294</v>
      </c>
      <c r="D250" s="11">
        <v>2052</v>
      </c>
      <c r="E250" s="11">
        <v>831</v>
      </c>
      <c r="F250" s="11">
        <v>798</v>
      </c>
      <c r="G250" s="11">
        <v>11</v>
      </c>
      <c r="H250" s="11">
        <v>2</v>
      </c>
      <c r="I250" s="10">
        <v>50</v>
      </c>
      <c r="J250" s="10">
        <v>46</v>
      </c>
      <c r="K250" s="7">
        <f t="shared" si="28"/>
        <v>3186</v>
      </c>
      <c r="L250" s="7">
        <f t="shared" si="28"/>
        <v>2898</v>
      </c>
    </row>
    <row r="251" spans="1:12" x14ac:dyDescent="0.25">
      <c r="A251" s="3">
        <v>52</v>
      </c>
      <c r="B251" s="4" t="s">
        <v>62</v>
      </c>
      <c r="C251" s="10">
        <v>4076</v>
      </c>
      <c r="D251" s="10">
        <v>2854</v>
      </c>
      <c r="E251" s="10">
        <v>494</v>
      </c>
      <c r="F251" s="10">
        <v>443</v>
      </c>
      <c r="G251" s="11">
        <v>16</v>
      </c>
      <c r="H251" s="11">
        <v>2</v>
      </c>
      <c r="I251" s="10">
        <v>134</v>
      </c>
      <c r="J251" s="10">
        <v>113</v>
      </c>
      <c r="K251" s="7">
        <f t="shared" si="28"/>
        <v>4720</v>
      </c>
      <c r="L251" s="7">
        <f t="shared" si="28"/>
        <v>3412</v>
      </c>
    </row>
    <row r="252" spans="1:12" x14ac:dyDescent="0.25">
      <c r="A252" s="3">
        <v>53</v>
      </c>
      <c r="B252" s="4" t="s">
        <v>63</v>
      </c>
      <c r="C252" s="10">
        <v>0</v>
      </c>
      <c r="D252" s="10">
        <v>0</v>
      </c>
      <c r="E252" s="10">
        <v>0</v>
      </c>
      <c r="F252" s="10">
        <v>0</v>
      </c>
      <c r="G252" s="11">
        <v>354</v>
      </c>
      <c r="H252" s="11">
        <v>305</v>
      </c>
      <c r="I252" s="10">
        <v>0</v>
      </c>
      <c r="J252" s="10">
        <v>0</v>
      </c>
      <c r="K252" s="7">
        <f t="shared" si="28"/>
        <v>354</v>
      </c>
      <c r="L252" s="7">
        <f t="shared" si="28"/>
        <v>305</v>
      </c>
    </row>
    <row r="253" spans="1:12" x14ac:dyDescent="0.25">
      <c r="A253" s="3">
        <v>54</v>
      </c>
      <c r="B253" s="4" t="s">
        <v>64</v>
      </c>
      <c r="C253" s="10">
        <v>197</v>
      </c>
      <c r="D253" s="10">
        <v>196</v>
      </c>
      <c r="E253" s="10">
        <v>68</v>
      </c>
      <c r="F253" s="10">
        <v>68</v>
      </c>
      <c r="G253" s="11">
        <v>1</v>
      </c>
      <c r="H253" s="11">
        <v>1</v>
      </c>
      <c r="I253" s="10">
        <v>7</v>
      </c>
      <c r="J253" s="10">
        <v>7</v>
      </c>
      <c r="K253" s="7">
        <f t="shared" si="28"/>
        <v>273</v>
      </c>
      <c r="L253" s="7">
        <f t="shared" si="28"/>
        <v>272</v>
      </c>
    </row>
    <row r="254" spans="1:12" x14ac:dyDescent="0.25">
      <c r="A254" s="3">
        <v>55</v>
      </c>
      <c r="B254" s="4" t="s">
        <v>65</v>
      </c>
      <c r="C254" s="10">
        <v>878</v>
      </c>
      <c r="D254" s="10">
        <v>868</v>
      </c>
      <c r="E254" s="10">
        <v>97</v>
      </c>
      <c r="F254" s="10">
        <v>95</v>
      </c>
      <c r="G254" s="11">
        <v>2</v>
      </c>
      <c r="H254" s="11">
        <v>2</v>
      </c>
      <c r="I254" s="10">
        <v>50</v>
      </c>
      <c r="J254" s="10">
        <v>50</v>
      </c>
      <c r="K254" s="7">
        <f t="shared" si="28"/>
        <v>1027</v>
      </c>
      <c r="L254" s="7">
        <f t="shared" si="28"/>
        <v>1015</v>
      </c>
    </row>
    <row r="255" spans="1:12" x14ac:dyDescent="0.25">
      <c r="A255" s="3">
        <v>56</v>
      </c>
      <c r="B255" s="4" t="s">
        <v>66</v>
      </c>
      <c r="C255" s="10">
        <v>841</v>
      </c>
      <c r="D255" s="10">
        <v>832</v>
      </c>
      <c r="E255" s="10">
        <v>268</v>
      </c>
      <c r="F255" s="10">
        <v>268</v>
      </c>
      <c r="G255" s="11">
        <v>4</v>
      </c>
      <c r="H255" s="11">
        <v>4</v>
      </c>
      <c r="I255" s="10">
        <v>34</v>
      </c>
      <c r="J255" s="10">
        <v>34</v>
      </c>
      <c r="K255" s="7">
        <f t="shared" si="28"/>
        <v>1147</v>
      </c>
      <c r="L255" s="7">
        <f t="shared" si="28"/>
        <v>1138</v>
      </c>
    </row>
    <row r="256" spans="1:12" x14ac:dyDescent="0.25">
      <c r="A256" s="3">
        <v>57</v>
      </c>
      <c r="B256" s="4" t="s">
        <v>67</v>
      </c>
      <c r="C256" s="10">
        <v>1678</v>
      </c>
      <c r="D256" s="10">
        <v>1439</v>
      </c>
      <c r="E256" s="10">
        <v>262</v>
      </c>
      <c r="F256" s="10">
        <v>250</v>
      </c>
      <c r="G256" s="11">
        <v>6</v>
      </c>
      <c r="H256" s="11">
        <v>6</v>
      </c>
      <c r="I256" s="10">
        <v>142</v>
      </c>
      <c r="J256" s="10">
        <v>133</v>
      </c>
      <c r="K256" s="7">
        <f t="shared" si="28"/>
        <v>2088</v>
      </c>
      <c r="L256" s="7">
        <f t="shared" si="28"/>
        <v>1828</v>
      </c>
    </row>
    <row r="257" spans="1:12" ht="15.75" customHeight="1" x14ac:dyDescent="0.25">
      <c r="A257" s="3">
        <v>58</v>
      </c>
      <c r="B257" s="4" t="s">
        <v>68</v>
      </c>
      <c r="C257" s="10">
        <v>396</v>
      </c>
      <c r="D257" s="10">
        <v>390</v>
      </c>
      <c r="E257" s="10">
        <v>61</v>
      </c>
      <c r="F257" s="10">
        <v>61</v>
      </c>
      <c r="G257" s="11">
        <v>0</v>
      </c>
      <c r="H257" s="11">
        <v>0</v>
      </c>
      <c r="I257" s="10">
        <v>127</v>
      </c>
      <c r="J257" s="10">
        <v>126</v>
      </c>
      <c r="K257" s="7">
        <f t="shared" si="28"/>
        <v>584</v>
      </c>
      <c r="L257" s="7">
        <f t="shared" si="28"/>
        <v>577</v>
      </c>
    </row>
    <row r="258" spans="1:12" x14ac:dyDescent="0.25">
      <c r="A258" s="12">
        <v>59</v>
      </c>
      <c r="B258" s="4" t="s">
        <v>69</v>
      </c>
      <c r="C258" s="10">
        <v>1372</v>
      </c>
      <c r="D258" s="10">
        <v>1373</v>
      </c>
      <c r="E258" s="10">
        <v>629</v>
      </c>
      <c r="F258" s="10">
        <v>629</v>
      </c>
      <c r="G258" s="11">
        <v>27</v>
      </c>
      <c r="H258" s="11">
        <v>25</v>
      </c>
      <c r="I258" s="10">
        <v>76</v>
      </c>
      <c r="J258" s="10">
        <v>76</v>
      </c>
      <c r="K258" s="7">
        <f t="shared" si="28"/>
        <v>2104</v>
      </c>
      <c r="L258" s="7">
        <f t="shared" si="28"/>
        <v>2103</v>
      </c>
    </row>
    <row r="259" spans="1:12" x14ac:dyDescent="0.25">
      <c r="A259" s="12">
        <v>60</v>
      </c>
      <c r="B259" s="4" t="s">
        <v>70</v>
      </c>
      <c r="C259" s="11"/>
      <c r="D259" s="11"/>
      <c r="E259" s="11"/>
      <c r="F259" s="11"/>
      <c r="G259" s="11"/>
      <c r="H259" s="11"/>
      <c r="I259" s="10"/>
      <c r="J259" s="10"/>
      <c r="K259" s="7">
        <f t="shared" si="28"/>
        <v>0</v>
      </c>
      <c r="L259" s="7">
        <f t="shared" si="28"/>
        <v>0</v>
      </c>
    </row>
    <row r="260" spans="1:12" x14ac:dyDescent="0.25">
      <c r="A260" s="12">
        <v>61</v>
      </c>
      <c r="B260" s="4" t="s">
        <v>71</v>
      </c>
      <c r="C260" s="11">
        <v>0</v>
      </c>
      <c r="D260" s="11">
        <v>0</v>
      </c>
      <c r="E260" s="11">
        <v>0</v>
      </c>
      <c r="F260" s="11">
        <v>0</v>
      </c>
      <c r="G260" s="11">
        <v>498</v>
      </c>
      <c r="H260" s="11">
        <v>477</v>
      </c>
      <c r="I260" s="10">
        <v>0</v>
      </c>
      <c r="J260" s="10">
        <v>0</v>
      </c>
      <c r="K260" s="7">
        <f t="shared" si="28"/>
        <v>498</v>
      </c>
      <c r="L260" s="7">
        <f t="shared" si="28"/>
        <v>477</v>
      </c>
    </row>
    <row r="261" spans="1:12" x14ac:dyDescent="0.25">
      <c r="A261" s="12">
        <v>62</v>
      </c>
      <c r="B261" s="4" t="s">
        <v>72</v>
      </c>
      <c r="C261" s="11">
        <v>311</v>
      </c>
      <c r="D261" s="11">
        <v>309</v>
      </c>
      <c r="E261" s="11">
        <v>632</v>
      </c>
      <c r="F261" s="11">
        <v>629</v>
      </c>
      <c r="G261" s="11">
        <v>1337</v>
      </c>
      <c r="H261" s="11">
        <v>1324</v>
      </c>
      <c r="I261" s="10">
        <v>4</v>
      </c>
      <c r="J261" s="10">
        <v>4</v>
      </c>
      <c r="K261" s="7">
        <f t="shared" si="28"/>
        <v>2284</v>
      </c>
      <c r="L261" s="7">
        <f t="shared" si="28"/>
        <v>2266</v>
      </c>
    </row>
    <row r="262" spans="1:12" x14ac:dyDescent="0.25">
      <c r="A262" s="12">
        <v>63</v>
      </c>
      <c r="B262" s="4" t="s">
        <v>73</v>
      </c>
      <c r="C262" s="11">
        <v>343</v>
      </c>
      <c r="D262" s="11">
        <v>342</v>
      </c>
      <c r="E262" s="11">
        <v>148</v>
      </c>
      <c r="F262" s="11">
        <v>148</v>
      </c>
      <c r="G262" s="11">
        <v>2</v>
      </c>
      <c r="H262" s="11">
        <v>2</v>
      </c>
      <c r="I262" s="10">
        <v>5</v>
      </c>
      <c r="J262" s="10">
        <v>5</v>
      </c>
      <c r="K262" s="7">
        <f t="shared" si="28"/>
        <v>498</v>
      </c>
      <c r="L262" s="7">
        <f t="shared" si="28"/>
        <v>497</v>
      </c>
    </row>
    <row r="263" spans="1:12" x14ac:dyDescent="0.25">
      <c r="A263" s="26">
        <v>64</v>
      </c>
      <c r="B263" s="4" t="s">
        <v>108</v>
      </c>
      <c r="C263" s="11">
        <v>295</v>
      </c>
      <c r="D263" s="11">
        <v>298</v>
      </c>
      <c r="E263" s="11">
        <v>132</v>
      </c>
      <c r="F263" s="11">
        <v>132</v>
      </c>
      <c r="G263" s="11">
        <v>23</v>
      </c>
      <c r="H263" s="11">
        <v>23</v>
      </c>
      <c r="I263" s="10">
        <v>8</v>
      </c>
      <c r="J263" s="10">
        <v>8</v>
      </c>
      <c r="K263" s="7">
        <f t="shared" si="28"/>
        <v>458</v>
      </c>
      <c r="L263" s="7">
        <f t="shared" si="28"/>
        <v>461</v>
      </c>
    </row>
    <row r="264" spans="1:12" x14ac:dyDescent="0.25">
      <c r="A264" s="12">
        <v>65</v>
      </c>
      <c r="B264" s="4" t="s">
        <v>105</v>
      </c>
      <c r="C264" s="11">
        <v>2</v>
      </c>
      <c r="D264" s="11">
        <v>2</v>
      </c>
      <c r="E264" s="11">
        <v>1</v>
      </c>
      <c r="F264" s="11">
        <v>1</v>
      </c>
      <c r="G264" s="11">
        <v>0</v>
      </c>
      <c r="H264" s="11">
        <v>0</v>
      </c>
      <c r="I264" s="10">
        <v>0</v>
      </c>
      <c r="J264" s="10">
        <v>0</v>
      </c>
      <c r="K264" s="7">
        <f t="shared" si="28"/>
        <v>3</v>
      </c>
      <c r="L264" s="7">
        <f t="shared" si="28"/>
        <v>3</v>
      </c>
    </row>
    <row r="265" spans="1:12" x14ac:dyDescent="0.25">
      <c r="B265" s="8" t="s">
        <v>10</v>
      </c>
      <c r="C265" s="8">
        <f>SUM(C247:C264)</f>
        <v>13977</v>
      </c>
      <c r="D265" s="8">
        <f t="shared" ref="D265:L265" si="29">SUM(D247:D264)</f>
        <v>12236</v>
      </c>
      <c r="E265" s="8">
        <f t="shared" si="29"/>
        <v>3822</v>
      </c>
      <c r="F265" s="8">
        <f t="shared" si="29"/>
        <v>3720</v>
      </c>
      <c r="G265" s="8">
        <f t="shared" si="29"/>
        <v>2426</v>
      </c>
      <c r="H265" s="8">
        <f t="shared" si="29"/>
        <v>2310</v>
      </c>
      <c r="I265" s="8">
        <f t="shared" si="29"/>
        <v>713</v>
      </c>
      <c r="J265" s="8">
        <f t="shared" si="29"/>
        <v>677</v>
      </c>
      <c r="K265" s="8">
        <f t="shared" si="29"/>
        <v>20938</v>
      </c>
      <c r="L265" s="8">
        <f t="shared" si="29"/>
        <v>18943</v>
      </c>
    </row>
    <row r="266" spans="1:12" ht="15.75" x14ac:dyDescent="0.25">
      <c r="A266" s="52" t="s">
        <v>74</v>
      </c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</row>
    <row r="267" spans="1:12" x14ac:dyDescent="0.25">
      <c r="A267" s="29">
        <v>66</v>
      </c>
      <c r="B267" s="28" t="s">
        <v>109</v>
      </c>
      <c r="C267" s="29">
        <v>2</v>
      </c>
      <c r="D267" s="29">
        <v>2</v>
      </c>
      <c r="E267" s="29">
        <v>2</v>
      </c>
      <c r="F267" s="29">
        <v>2</v>
      </c>
      <c r="G267" s="29">
        <v>0</v>
      </c>
      <c r="H267" s="29">
        <v>0</v>
      </c>
      <c r="I267" s="29">
        <v>0</v>
      </c>
      <c r="J267" s="29">
        <v>0</v>
      </c>
      <c r="K267" s="6">
        <f t="shared" ref="K267:L274" si="30">C267+E267+G267+I267</f>
        <v>4</v>
      </c>
      <c r="L267" s="6">
        <f t="shared" si="30"/>
        <v>4</v>
      </c>
    </row>
    <row r="268" spans="1:12" x14ac:dyDescent="0.25">
      <c r="A268" s="29">
        <v>67</v>
      </c>
      <c r="B268" s="28" t="s">
        <v>110</v>
      </c>
      <c r="C268" s="29">
        <v>8</v>
      </c>
      <c r="D268" s="29">
        <v>8</v>
      </c>
      <c r="E268" s="29">
        <v>2</v>
      </c>
      <c r="F268" s="29">
        <v>2</v>
      </c>
      <c r="G268" s="29">
        <v>1</v>
      </c>
      <c r="H268" s="29">
        <v>1</v>
      </c>
      <c r="I268" s="29">
        <v>0</v>
      </c>
      <c r="J268" s="29">
        <v>0</v>
      </c>
      <c r="K268" s="6">
        <f t="shared" si="30"/>
        <v>11</v>
      </c>
      <c r="L268" s="6">
        <f t="shared" si="30"/>
        <v>11</v>
      </c>
    </row>
    <row r="269" spans="1:12" ht="15.75" customHeight="1" x14ac:dyDescent="0.25">
      <c r="A269" s="3">
        <v>68</v>
      </c>
      <c r="B269" s="4" t="s">
        <v>75</v>
      </c>
      <c r="C269" s="10">
        <v>572</v>
      </c>
      <c r="D269" s="10">
        <v>571</v>
      </c>
      <c r="E269" s="10">
        <v>245</v>
      </c>
      <c r="F269" s="10">
        <v>245</v>
      </c>
      <c r="G269" s="10">
        <v>46</v>
      </c>
      <c r="H269" s="10">
        <v>46</v>
      </c>
      <c r="I269" s="10">
        <v>1</v>
      </c>
      <c r="J269" s="10">
        <v>1</v>
      </c>
      <c r="K269" s="6">
        <f t="shared" si="30"/>
        <v>864</v>
      </c>
      <c r="L269" s="6">
        <f t="shared" si="30"/>
        <v>863</v>
      </c>
    </row>
    <row r="270" spans="1:12" x14ac:dyDescent="0.25">
      <c r="A270" s="3">
        <v>69</v>
      </c>
      <c r="B270" s="4" t="s">
        <v>76</v>
      </c>
      <c r="C270" s="10">
        <v>339</v>
      </c>
      <c r="D270" s="10">
        <v>337</v>
      </c>
      <c r="E270" s="10">
        <v>181</v>
      </c>
      <c r="F270" s="10">
        <v>181</v>
      </c>
      <c r="G270" s="10">
        <v>24</v>
      </c>
      <c r="H270" s="10">
        <v>20</v>
      </c>
      <c r="I270" s="10">
        <v>3</v>
      </c>
      <c r="J270" s="10">
        <v>3</v>
      </c>
      <c r="K270" s="6">
        <f t="shared" si="30"/>
        <v>547</v>
      </c>
      <c r="L270" s="6">
        <f t="shared" si="30"/>
        <v>541</v>
      </c>
    </row>
    <row r="271" spans="1:12" x14ac:dyDescent="0.25">
      <c r="A271" s="3">
        <v>70</v>
      </c>
      <c r="B271" s="4" t="s">
        <v>77</v>
      </c>
      <c r="C271" s="10">
        <v>450</v>
      </c>
      <c r="D271" s="10">
        <v>412</v>
      </c>
      <c r="E271" s="10">
        <v>180</v>
      </c>
      <c r="F271" s="10">
        <v>164</v>
      </c>
      <c r="G271" s="10">
        <v>35</v>
      </c>
      <c r="H271" s="10">
        <v>32</v>
      </c>
      <c r="I271" s="10">
        <v>2</v>
      </c>
      <c r="J271" s="10">
        <v>2</v>
      </c>
      <c r="K271" s="6">
        <f t="shared" si="30"/>
        <v>667</v>
      </c>
      <c r="L271" s="6">
        <f t="shared" si="30"/>
        <v>610</v>
      </c>
    </row>
    <row r="272" spans="1:12" x14ac:dyDescent="0.25">
      <c r="A272" s="3">
        <v>71</v>
      </c>
      <c r="B272" s="4" t="s">
        <v>78</v>
      </c>
      <c r="C272" s="10">
        <v>2043</v>
      </c>
      <c r="D272" s="10">
        <v>2039</v>
      </c>
      <c r="E272" s="10">
        <v>618</v>
      </c>
      <c r="F272" s="10">
        <v>615</v>
      </c>
      <c r="G272" s="10">
        <v>233</v>
      </c>
      <c r="H272" s="10">
        <v>187</v>
      </c>
      <c r="I272" s="10">
        <v>51</v>
      </c>
      <c r="J272" s="10">
        <v>51</v>
      </c>
      <c r="K272" s="6">
        <f t="shared" si="30"/>
        <v>2945</v>
      </c>
      <c r="L272" s="6">
        <f t="shared" si="30"/>
        <v>2892</v>
      </c>
    </row>
    <row r="273" spans="1:12" x14ac:dyDescent="0.25">
      <c r="A273" s="3">
        <v>72</v>
      </c>
      <c r="B273" s="4" t="s">
        <v>79</v>
      </c>
      <c r="C273" s="10">
        <v>1187</v>
      </c>
      <c r="D273" s="10">
        <v>1123</v>
      </c>
      <c r="E273" s="10">
        <v>243</v>
      </c>
      <c r="F273" s="10">
        <v>242</v>
      </c>
      <c r="G273" s="10">
        <v>67</v>
      </c>
      <c r="H273" s="10">
        <v>67</v>
      </c>
      <c r="I273" s="10">
        <v>37</v>
      </c>
      <c r="J273" s="10">
        <v>37</v>
      </c>
      <c r="K273" s="6">
        <f t="shared" si="30"/>
        <v>1534</v>
      </c>
      <c r="L273" s="6">
        <f t="shared" si="30"/>
        <v>1469</v>
      </c>
    </row>
    <row r="274" spans="1:12" x14ac:dyDescent="0.25">
      <c r="A274" s="3">
        <v>73</v>
      </c>
      <c r="B274" s="4" t="s">
        <v>80</v>
      </c>
      <c r="C274" s="10">
        <v>188</v>
      </c>
      <c r="D274" s="10">
        <v>188</v>
      </c>
      <c r="E274" s="10">
        <v>73</v>
      </c>
      <c r="F274" s="10">
        <v>73</v>
      </c>
      <c r="G274" s="10">
        <v>12</v>
      </c>
      <c r="H274" s="10">
        <v>12</v>
      </c>
      <c r="I274" s="10">
        <v>7</v>
      </c>
      <c r="J274" s="10">
        <v>7</v>
      </c>
      <c r="K274" s="6">
        <f t="shared" si="30"/>
        <v>280</v>
      </c>
      <c r="L274" s="6">
        <f t="shared" si="30"/>
        <v>280</v>
      </c>
    </row>
    <row r="275" spans="1:12" x14ac:dyDescent="0.25">
      <c r="B275" s="8" t="s">
        <v>10</v>
      </c>
      <c r="C275" s="9">
        <f>SUM(C267:C274)</f>
        <v>4789</v>
      </c>
      <c r="D275" s="9">
        <f t="shared" ref="D275:L275" si="31">SUM(D267:D274)</f>
        <v>4680</v>
      </c>
      <c r="E275" s="9">
        <f t="shared" si="31"/>
        <v>1544</v>
      </c>
      <c r="F275" s="9">
        <f t="shared" si="31"/>
        <v>1524</v>
      </c>
      <c r="G275" s="9">
        <f t="shared" si="31"/>
        <v>418</v>
      </c>
      <c r="H275" s="9">
        <f t="shared" si="31"/>
        <v>365</v>
      </c>
      <c r="I275" s="9">
        <f t="shared" si="31"/>
        <v>101</v>
      </c>
      <c r="J275" s="9">
        <f t="shared" si="31"/>
        <v>101</v>
      </c>
      <c r="K275" s="9">
        <f t="shared" si="31"/>
        <v>6852</v>
      </c>
      <c r="L275" s="9">
        <f t="shared" si="31"/>
        <v>6670</v>
      </c>
    </row>
    <row r="276" spans="1:12" ht="15.75" x14ac:dyDescent="0.25">
      <c r="A276" s="52" t="s">
        <v>81</v>
      </c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</row>
    <row r="277" spans="1:12" x14ac:dyDescent="0.25">
      <c r="A277" s="3">
        <v>74</v>
      </c>
      <c r="B277" s="4" t="s">
        <v>82</v>
      </c>
      <c r="C277" s="11">
        <v>1386</v>
      </c>
      <c r="D277" s="11">
        <v>1214</v>
      </c>
      <c r="E277" s="11">
        <v>410</v>
      </c>
      <c r="F277" s="11">
        <v>397</v>
      </c>
      <c r="G277" s="11">
        <v>82</v>
      </c>
      <c r="H277" s="11">
        <v>72</v>
      </c>
      <c r="I277" s="11">
        <v>33</v>
      </c>
      <c r="J277" s="11">
        <v>31</v>
      </c>
      <c r="K277" s="7">
        <f>C277+E277+G277+I277</f>
        <v>1911</v>
      </c>
      <c r="L277" s="7">
        <f>D277+F277+H277+J277</f>
        <v>1714</v>
      </c>
    </row>
    <row r="278" spans="1:12" x14ac:dyDescent="0.25">
      <c r="A278" s="3">
        <v>75</v>
      </c>
      <c r="B278" s="4" t="s">
        <v>93</v>
      </c>
      <c r="C278" s="11">
        <v>17</v>
      </c>
      <c r="D278" s="11">
        <v>16</v>
      </c>
      <c r="E278" s="11">
        <v>4</v>
      </c>
      <c r="F278" s="11">
        <v>4</v>
      </c>
      <c r="G278" s="11">
        <v>1</v>
      </c>
      <c r="H278" s="11">
        <v>1</v>
      </c>
      <c r="I278" s="11">
        <v>0</v>
      </c>
      <c r="J278" s="11">
        <v>0</v>
      </c>
      <c r="K278" s="7">
        <f t="shared" ref="K278:L281" si="32">C278+E278+G278+I278</f>
        <v>22</v>
      </c>
      <c r="L278" s="7">
        <f t="shared" si="32"/>
        <v>21</v>
      </c>
    </row>
    <row r="279" spans="1:12" x14ac:dyDescent="0.25">
      <c r="A279" s="3">
        <v>76</v>
      </c>
      <c r="B279" s="4" t="s">
        <v>101</v>
      </c>
      <c r="C279" s="11">
        <v>3</v>
      </c>
      <c r="D279" s="11">
        <v>3</v>
      </c>
      <c r="E279" s="11">
        <v>3</v>
      </c>
      <c r="F279" s="11">
        <v>3</v>
      </c>
      <c r="G279" s="11">
        <v>2</v>
      </c>
      <c r="H279" s="11">
        <v>2</v>
      </c>
      <c r="I279" s="11">
        <v>0</v>
      </c>
      <c r="J279" s="11">
        <v>0</v>
      </c>
      <c r="K279" s="7">
        <f t="shared" si="32"/>
        <v>8</v>
      </c>
      <c r="L279" s="7">
        <f t="shared" si="32"/>
        <v>8</v>
      </c>
    </row>
    <row r="280" spans="1:12" x14ac:dyDescent="0.25">
      <c r="A280" s="3">
        <v>77</v>
      </c>
      <c r="B280" s="4" t="s">
        <v>83</v>
      </c>
      <c r="C280" s="11">
        <v>287</v>
      </c>
      <c r="D280" s="11">
        <v>284</v>
      </c>
      <c r="E280" s="11">
        <v>41</v>
      </c>
      <c r="F280" s="11">
        <v>41</v>
      </c>
      <c r="G280" s="11">
        <v>11</v>
      </c>
      <c r="H280" s="11">
        <v>11</v>
      </c>
      <c r="I280" s="11">
        <v>0</v>
      </c>
      <c r="J280" s="11">
        <v>0</v>
      </c>
      <c r="K280" s="7">
        <f t="shared" si="32"/>
        <v>339</v>
      </c>
      <c r="L280" s="7">
        <f t="shared" si="32"/>
        <v>336</v>
      </c>
    </row>
    <row r="281" spans="1:12" x14ac:dyDescent="0.25">
      <c r="A281" s="3">
        <v>78</v>
      </c>
      <c r="B281" s="15" t="s">
        <v>94</v>
      </c>
      <c r="C281" s="11">
        <v>31</v>
      </c>
      <c r="D281" s="11">
        <v>28</v>
      </c>
      <c r="E281" s="11">
        <v>5</v>
      </c>
      <c r="F281" s="11">
        <v>4</v>
      </c>
      <c r="G281" s="11">
        <v>1</v>
      </c>
      <c r="H281" s="11">
        <v>1</v>
      </c>
      <c r="I281" s="11">
        <v>2</v>
      </c>
      <c r="J281" s="11">
        <v>2</v>
      </c>
      <c r="K281" s="7">
        <f t="shared" si="32"/>
        <v>39</v>
      </c>
      <c r="L281" s="7">
        <f t="shared" si="32"/>
        <v>35</v>
      </c>
    </row>
    <row r="282" spans="1:12" x14ac:dyDescent="0.25">
      <c r="B282" s="8" t="s">
        <v>10</v>
      </c>
      <c r="C282" s="8">
        <f t="shared" ref="C282:L282" si="33">SUM(C277:C281)</f>
        <v>1724</v>
      </c>
      <c r="D282" s="8">
        <f t="shared" si="33"/>
        <v>1545</v>
      </c>
      <c r="E282" s="8">
        <f t="shared" si="33"/>
        <v>463</v>
      </c>
      <c r="F282" s="8">
        <f t="shared" si="33"/>
        <v>449</v>
      </c>
      <c r="G282" s="8">
        <f t="shared" si="33"/>
        <v>97</v>
      </c>
      <c r="H282" s="8">
        <f t="shared" si="33"/>
        <v>87</v>
      </c>
      <c r="I282" s="8">
        <f t="shared" si="33"/>
        <v>35</v>
      </c>
      <c r="J282" s="8">
        <f t="shared" si="33"/>
        <v>33</v>
      </c>
      <c r="K282" s="8">
        <f t="shared" si="33"/>
        <v>2319</v>
      </c>
      <c r="L282" s="8">
        <f t="shared" si="33"/>
        <v>2114</v>
      </c>
    </row>
    <row r="283" spans="1:12" x14ac:dyDescent="0.25">
      <c r="A283" s="57" t="s">
        <v>10</v>
      </c>
      <c r="B283" s="58"/>
      <c r="C283" s="14">
        <f t="shared" ref="C283:L283" si="34">SUM(C198+C245+C265+C275+C282)</f>
        <v>57465</v>
      </c>
      <c r="D283" s="14">
        <f t="shared" si="34"/>
        <v>50704</v>
      </c>
      <c r="E283" s="14">
        <f t="shared" si="34"/>
        <v>13726</v>
      </c>
      <c r="F283" s="14">
        <f t="shared" si="34"/>
        <v>12847</v>
      </c>
      <c r="G283" s="14">
        <f t="shared" si="34"/>
        <v>4620</v>
      </c>
      <c r="H283" s="14">
        <f t="shared" si="34"/>
        <v>4201</v>
      </c>
      <c r="I283" s="14">
        <f t="shared" si="34"/>
        <v>2193</v>
      </c>
      <c r="J283" s="14">
        <f t="shared" si="34"/>
        <v>2008</v>
      </c>
      <c r="K283" s="14">
        <f t="shared" si="34"/>
        <v>78004</v>
      </c>
      <c r="L283" s="14">
        <f t="shared" si="34"/>
        <v>69760</v>
      </c>
    </row>
  </sheetData>
  <mergeCells count="51">
    <mergeCell ref="A188:L188"/>
    <mergeCell ref="A187:B187"/>
    <mergeCell ref="A189:L189"/>
    <mergeCell ref="A1:L1"/>
    <mergeCell ref="A2:L2"/>
    <mergeCell ref="A3:L3"/>
    <mergeCell ref="A5:A6"/>
    <mergeCell ref="B5:B6"/>
    <mergeCell ref="C5:D5"/>
    <mergeCell ref="E5:F5"/>
    <mergeCell ref="G5:H5"/>
    <mergeCell ref="I5:J5"/>
    <mergeCell ref="K5:K6"/>
    <mergeCell ref="L5:L6"/>
    <mergeCell ref="A7:L7"/>
    <mergeCell ref="A12:L12"/>
    <mergeCell ref="A59:L59"/>
    <mergeCell ref="A78:L78"/>
    <mergeCell ref="A86:L86"/>
    <mergeCell ref="A93:B93"/>
    <mergeCell ref="A95:L95"/>
    <mergeCell ref="A96:L96"/>
    <mergeCell ref="A97:L97"/>
    <mergeCell ref="A99:A100"/>
    <mergeCell ref="B99:B100"/>
    <mergeCell ref="C99:D99"/>
    <mergeCell ref="E99:F99"/>
    <mergeCell ref="G99:H99"/>
    <mergeCell ref="I99:J99"/>
    <mergeCell ref="K99:K100"/>
    <mergeCell ref="L99:L100"/>
    <mergeCell ref="A101:L101"/>
    <mergeCell ref="A106:L106"/>
    <mergeCell ref="A153:L153"/>
    <mergeCell ref="A172:L172"/>
    <mergeCell ref="A180:L180"/>
    <mergeCell ref="A190:L190"/>
    <mergeCell ref="A192:A193"/>
    <mergeCell ref="B192:B193"/>
    <mergeCell ref="C192:D192"/>
    <mergeCell ref="E192:F192"/>
    <mergeCell ref="G192:H192"/>
    <mergeCell ref="I192:J192"/>
    <mergeCell ref="K192:K193"/>
    <mergeCell ref="L192:L193"/>
    <mergeCell ref="A283:B283"/>
    <mergeCell ref="A194:L194"/>
    <mergeCell ref="A199:L199"/>
    <mergeCell ref="A246:L246"/>
    <mergeCell ref="A266:L266"/>
    <mergeCell ref="A276:L27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8"/>
  <sheetViews>
    <sheetView topLeftCell="A142" zoomScale="110" zoomScaleNormal="110" workbookViewId="0">
      <selection sqref="A1:L268"/>
    </sheetView>
  </sheetViews>
  <sheetFormatPr defaultRowHeight="15" x14ac:dyDescent="0.25"/>
  <cols>
    <col min="2" max="2" width="50.5703125" customWidth="1"/>
  </cols>
  <sheetData>
    <row r="1" spans="1:12" ht="16.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15.75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15.75" x14ac:dyDescent="0.25">
      <c r="A3" s="55" t="s">
        <v>100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2" ht="15" customHeight="1" x14ac:dyDescent="0.25">
      <c r="A5" s="53" t="s">
        <v>2</v>
      </c>
      <c r="B5" s="53" t="s">
        <v>3</v>
      </c>
      <c r="C5" s="53" t="s">
        <v>4</v>
      </c>
      <c r="D5" s="53"/>
      <c r="E5" s="53" t="s">
        <v>5</v>
      </c>
      <c r="F5" s="53"/>
      <c r="G5" s="53" t="s">
        <v>6</v>
      </c>
      <c r="H5" s="53"/>
      <c r="I5" s="53" t="s">
        <v>7</v>
      </c>
      <c r="J5" s="53"/>
      <c r="K5" s="56" t="s">
        <v>8</v>
      </c>
      <c r="L5" s="53" t="s">
        <v>9</v>
      </c>
    </row>
    <row r="6" spans="1:12" x14ac:dyDescent="0.25">
      <c r="A6" s="53"/>
      <c r="B6" s="53"/>
      <c r="C6" s="23" t="s">
        <v>10</v>
      </c>
      <c r="D6" s="23" t="s">
        <v>11</v>
      </c>
      <c r="E6" s="23" t="s">
        <v>10</v>
      </c>
      <c r="F6" s="23" t="s">
        <v>11</v>
      </c>
      <c r="G6" s="23" t="s">
        <v>10</v>
      </c>
      <c r="H6" s="23" t="s">
        <v>11</v>
      </c>
      <c r="I6" s="23" t="s">
        <v>10</v>
      </c>
      <c r="J6" s="23" t="s">
        <v>11</v>
      </c>
      <c r="K6" s="56"/>
      <c r="L6" s="53"/>
    </row>
    <row r="7" spans="1:12" ht="15.75" x14ac:dyDescent="0.25">
      <c r="A7" s="52" t="s">
        <v>12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x14ac:dyDescent="0.25">
      <c r="A8" s="3">
        <v>1</v>
      </c>
      <c r="B8" s="4" t="s">
        <v>13</v>
      </c>
      <c r="C8" s="5">
        <v>2626</v>
      </c>
      <c r="D8" s="5">
        <v>1283</v>
      </c>
      <c r="E8" s="5">
        <v>683</v>
      </c>
      <c r="F8" s="5">
        <v>510</v>
      </c>
      <c r="G8" s="5">
        <f>56+34</f>
        <v>90</v>
      </c>
      <c r="H8" s="5">
        <f>47+33</f>
        <v>80</v>
      </c>
      <c r="I8" s="6">
        <v>240</v>
      </c>
      <c r="J8" s="6">
        <v>120</v>
      </c>
      <c r="K8" s="7">
        <f>C8+E8+G8+I8</f>
        <v>3639</v>
      </c>
      <c r="L8" s="7">
        <f>D8+F8+H8+J8</f>
        <v>1993</v>
      </c>
    </row>
    <row r="9" spans="1:12" x14ac:dyDescent="0.25">
      <c r="A9" s="3">
        <v>2</v>
      </c>
      <c r="B9" s="4" t="s">
        <v>14</v>
      </c>
      <c r="C9" s="21">
        <v>213</v>
      </c>
      <c r="D9" s="21">
        <v>115</v>
      </c>
      <c r="E9" s="21">
        <v>16</v>
      </c>
      <c r="F9" s="21">
        <v>12</v>
      </c>
      <c r="G9" s="21">
        <v>0</v>
      </c>
      <c r="H9" s="21">
        <v>0</v>
      </c>
      <c r="I9" s="21">
        <v>0</v>
      </c>
      <c r="J9" s="21">
        <v>0</v>
      </c>
      <c r="K9" s="7">
        <f t="shared" ref="K9:L10" si="0">C9+E9+G9+I9</f>
        <v>229</v>
      </c>
      <c r="L9" s="7">
        <f t="shared" si="0"/>
        <v>127</v>
      </c>
    </row>
    <row r="10" spans="1:12" x14ac:dyDescent="0.25">
      <c r="A10" s="20">
        <v>3</v>
      </c>
      <c r="B10" s="4" t="s">
        <v>95</v>
      </c>
      <c r="C10" s="5">
        <v>86</v>
      </c>
      <c r="D10" s="5">
        <v>79</v>
      </c>
      <c r="E10" s="5">
        <v>9</v>
      </c>
      <c r="F10" s="5">
        <v>6</v>
      </c>
      <c r="G10" s="5">
        <v>0</v>
      </c>
      <c r="H10" s="5">
        <v>0</v>
      </c>
      <c r="I10" s="6">
        <v>40</v>
      </c>
      <c r="J10" s="6">
        <v>36</v>
      </c>
      <c r="K10" s="7">
        <f t="shared" si="0"/>
        <v>135</v>
      </c>
      <c r="L10" s="7">
        <f t="shared" si="0"/>
        <v>121</v>
      </c>
    </row>
    <row r="11" spans="1:12" x14ac:dyDescent="0.25">
      <c r="B11" s="8" t="s">
        <v>10</v>
      </c>
      <c r="C11" s="9">
        <f t="shared" ref="C11:L11" si="1">C10+C8</f>
        <v>2712</v>
      </c>
      <c r="D11" s="9">
        <f t="shared" si="1"/>
        <v>1362</v>
      </c>
      <c r="E11" s="9">
        <f t="shared" si="1"/>
        <v>692</v>
      </c>
      <c r="F11" s="9">
        <f t="shared" si="1"/>
        <v>516</v>
      </c>
      <c r="G11" s="9">
        <f t="shared" si="1"/>
        <v>90</v>
      </c>
      <c r="H11" s="9">
        <f t="shared" si="1"/>
        <v>80</v>
      </c>
      <c r="I11" s="9">
        <f t="shared" si="1"/>
        <v>280</v>
      </c>
      <c r="J11" s="9">
        <f t="shared" si="1"/>
        <v>156</v>
      </c>
      <c r="K11" s="9">
        <f t="shared" si="1"/>
        <v>3774</v>
      </c>
      <c r="L11" s="9">
        <f t="shared" si="1"/>
        <v>2114</v>
      </c>
    </row>
    <row r="12" spans="1:12" ht="15.75" x14ac:dyDescent="0.25">
      <c r="A12" s="52" t="s">
        <v>15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2" x14ac:dyDescent="0.25">
      <c r="A13" s="3">
        <v>4</v>
      </c>
      <c r="B13" s="4" t="s">
        <v>16</v>
      </c>
      <c r="C13" s="10">
        <v>2890</v>
      </c>
      <c r="D13" s="10">
        <v>1135</v>
      </c>
      <c r="E13" s="10">
        <v>546</v>
      </c>
      <c r="F13" s="10">
        <v>332</v>
      </c>
      <c r="G13" s="10">
        <v>1</v>
      </c>
      <c r="H13" s="10">
        <v>0</v>
      </c>
      <c r="I13" s="10">
        <v>141</v>
      </c>
      <c r="J13" s="10">
        <v>69</v>
      </c>
      <c r="K13" s="7">
        <f>C13+E13+G13+I13</f>
        <v>3578</v>
      </c>
      <c r="L13" s="7">
        <f>D13+F13+H13+J13</f>
        <v>1536</v>
      </c>
    </row>
    <row r="14" spans="1:12" x14ac:dyDescent="0.25">
      <c r="A14" s="3">
        <v>5</v>
      </c>
      <c r="B14" s="4" t="s">
        <v>17</v>
      </c>
      <c r="C14" s="11">
        <v>2061</v>
      </c>
      <c r="D14" s="11">
        <v>505</v>
      </c>
      <c r="E14" s="11">
        <v>542</v>
      </c>
      <c r="F14" s="11">
        <v>270</v>
      </c>
      <c r="G14" s="11">
        <v>0</v>
      </c>
      <c r="H14" s="11">
        <v>0</v>
      </c>
      <c r="I14" s="10">
        <v>6</v>
      </c>
      <c r="J14" s="10">
        <v>5</v>
      </c>
      <c r="K14" s="7">
        <f t="shared" ref="K14:L73" si="2">C14+E14+G14+I14</f>
        <v>2609</v>
      </c>
      <c r="L14" s="7">
        <f t="shared" si="2"/>
        <v>780</v>
      </c>
    </row>
    <row r="15" spans="1:12" x14ac:dyDescent="0.25">
      <c r="A15" s="3">
        <v>6</v>
      </c>
      <c r="B15" s="4" t="s">
        <v>18</v>
      </c>
      <c r="C15" s="11">
        <v>210</v>
      </c>
      <c r="D15" s="11">
        <v>201</v>
      </c>
      <c r="E15" s="11">
        <v>207</v>
      </c>
      <c r="F15" s="11">
        <v>203</v>
      </c>
      <c r="G15" s="11">
        <v>0</v>
      </c>
      <c r="H15" s="11">
        <v>0</v>
      </c>
      <c r="I15" s="10">
        <v>0</v>
      </c>
      <c r="J15" s="10">
        <v>0</v>
      </c>
      <c r="K15" s="7">
        <f t="shared" si="2"/>
        <v>417</v>
      </c>
      <c r="L15" s="7">
        <f t="shared" si="2"/>
        <v>404</v>
      </c>
    </row>
    <row r="16" spans="1:12" x14ac:dyDescent="0.25">
      <c r="A16" s="3">
        <v>7</v>
      </c>
      <c r="B16" s="4" t="s">
        <v>19</v>
      </c>
      <c r="C16" s="11">
        <v>682</v>
      </c>
      <c r="D16" s="10">
        <v>324</v>
      </c>
      <c r="E16" s="11">
        <v>70</v>
      </c>
      <c r="F16" s="11">
        <v>49</v>
      </c>
      <c r="G16" s="11">
        <v>2</v>
      </c>
      <c r="H16" s="11">
        <v>2</v>
      </c>
      <c r="I16" s="10">
        <v>99</v>
      </c>
      <c r="J16" s="10">
        <v>55</v>
      </c>
      <c r="K16" s="7">
        <f t="shared" si="2"/>
        <v>853</v>
      </c>
      <c r="L16" s="7">
        <f t="shared" si="2"/>
        <v>430</v>
      </c>
    </row>
    <row r="17" spans="1:12" x14ac:dyDescent="0.25">
      <c r="A17" s="3">
        <v>8</v>
      </c>
      <c r="B17" s="4" t="s">
        <v>20</v>
      </c>
      <c r="C17" s="11">
        <v>1589</v>
      </c>
      <c r="D17" s="11">
        <v>980</v>
      </c>
      <c r="E17" s="11">
        <v>265</v>
      </c>
      <c r="F17" s="11">
        <v>208</v>
      </c>
      <c r="G17" s="11">
        <f>31+23</f>
        <v>54</v>
      </c>
      <c r="H17" s="11">
        <f>29+23</f>
        <v>52</v>
      </c>
      <c r="I17" s="10">
        <v>157</v>
      </c>
      <c r="J17" s="10">
        <v>87</v>
      </c>
      <c r="K17" s="7">
        <f t="shared" si="2"/>
        <v>2065</v>
      </c>
      <c r="L17" s="7">
        <f t="shared" si="2"/>
        <v>1327</v>
      </c>
    </row>
    <row r="18" spans="1:12" x14ac:dyDescent="0.25">
      <c r="A18" s="3">
        <v>9</v>
      </c>
      <c r="B18" s="4" t="s">
        <v>21</v>
      </c>
      <c r="C18" s="11">
        <v>2107</v>
      </c>
      <c r="D18" s="11">
        <v>990</v>
      </c>
      <c r="E18" s="11">
        <v>780</v>
      </c>
      <c r="F18" s="11">
        <v>586</v>
      </c>
      <c r="G18" s="11">
        <f>-3+0</f>
        <v>-3</v>
      </c>
      <c r="H18" s="11">
        <v>0</v>
      </c>
      <c r="I18" s="10">
        <v>5</v>
      </c>
      <c r="J18" s="10">
        <v>0</v>
      </c>
      <c r="K18" s="7">
        <f t="shared" si="2"/>
        <v>2889</v>
      </c>
      <c r="L18" s="7">
        <f t="shared" si="2"/>
        <v>1576</v>
      </c>
    </row>
    <row r="19" spans="1:12" x14ac:dyDescent="0.25">
      <c r="A19" s="3">
        <v>10</v>
      </c>
      <c r="B19" s="4" t="s">
        <v>22</v>
      </c>
      <c r="C19" s="11">
        <v>691</v>
      </c>
      <c r="D19" s="11">
        <v>445</v>
      </c>
      <c r="E19" s="11">
        <v>73</v>
      </c>
      <c r="F19" s="11">
        <v>58</v>
      </c>
      <c r="G19" s="11">
        <f>7+5</f>
        <v>12</v>
      </c>
      <c r="H19" s="11">
        <f>6+5</f>
        <v>11</v>
      </c>
      <c r="I19" s="10">
        <v>6</v>
      </c>
      <c r="J19" s="10">
        <v>6</v>
      </c>
      <c r="K19" s="7">
        <f t="shared" si="2"/>
        <v>782</v>
      </c>
      <c r="L19" s="7">
        <f t="shared" si="2"/>
        <v>520</v>
      </c>
    </row>
    <row r="20" spans="1:12" x14ac:dyDescent="0.25">
      <c r="A20" s="3">
        <v>11</v>
      </c>
      <c r="B20" s="4" t="s">
        <v>23</v>
      </c>
      <c r="C20" s="11">
        <v>268</v>
      </c>
      <c r="D20" s="11">
        <v>316</v>
      </c>
      <c r="E20" s="11">
        <v>200</v>
      </c>
      <c r="F20" s="11">
        <v>195</v>
      </c>
      <c r="G20" s="11">
        <v>0</v>
      </c>
      <c r="H20" s="11">
        <v>0</v>
      </c>
      <c r="I20" s="10">
        <v>16</v>
      </c>
      <c r="J20" s="10">
        <v>9</v>
      </c>
      <c r="K20" s="7">
        <f t="shared" si="2"/>
        <v>484</v>
      </c>
      <c r="L20" s="7">
        <f t="shared" si="2"/>
        <v>520</v>
      </c>
    </row>
    <row r="21" spans="1:12" x14ac:dyDescent="0.25">
      <c r="A21" s="3">
        <v>12</v>
      </c>
      <c r="B21" s="4" t="s">
        <v>111</v>
      </c>
      <c r="C21" s="11">
        <v>0</v>
      </c>
      <c r="D21" s="11">
        <v>0</v>
      </c>
      <c r="E21" s="11">
        <v>0</v>
      </c>
      <c r="F21" s="11">
        <v>0</v>
      </c>
      <c r="G21" s="11">
        <f>84+63</f>
        <v>147</v>
      </c>
      <c r="H21" s="11">
        <f>67+53</f>
        <v>120</v>
      </c>
      <c r="I21" s="10">
        <v>0</v>
      </c>
      <c r="J21" s="10">
        <v>0</v>
      </c>
      <c r="K21" s="7">
        <f t="shared" si="2"/>
        <v>147</v>
      </c>
      <c r="L21" s="7">
        <f t="shared" si="2"/>
        <v>120</v>
      </c>
    </row>
    <row r="22" spans="1:12" x14ac:dyDescent="0.25">
      <c r="A22" s="12">
        <v>13</v>
      </c>
      <c r="B22" s="13" t="s">
        <v>24</v>
      </c>
      <c r="C22" s="11">
        <v>216</v>
      </c>
      <c r="D22" s="11">
        <v>170</v>
      </c>
      <c r="E22" s="11">
        <v>32</v>
      </c>
      <c r="F22" s="11">
        <v>45</v>
      </c>
      <c r="G22" s="11">
        <v>0</v>
      </c>
      <c r="H22" s="11">
        <v>0</v>
      </c>
      <c r="I22" s="11">
        <v>0</v>
      </c>
      <c r="J22" s="11">
        <v>0</v>
      </c>
      <c r="K22" s="7">
        <f t="shared" si="2"/>
        <v>248</v>
      </c>
      <c r="L22" s="7">
        <f t="shared" si="2"/>
        <v>215</v>
      </c>
    </row>
    <row r="23" spans="1:12" x14ac:dyDescent="0.25">
      <c r="A23" s="12">
        <v>14</v>
      </c>
      <c r="B23" s="13" t="s">
        <v>25</v>
      </c>
      <c r="C23" s="11">
        <v>147</v>
      </c>
      <c r="D23" s="11">
        <v>130</v>
      </c>
      <c r="E23" s="11">
        <v>56</v>
      </c>
      <c r="F23" s="11">
        <v>45</v>
      </c>
      <c r="G23" s="11">
        <f>6+8</f>
        <v>14</v>
      </c>
      <c r="H23" s="11">
        <f>3+6</f>
        <v>9</v>
      </c>
      <c r="I23" s="11">
        <v>3</v>
      </c>
      <c r="J23" s="11">
        <v>3</v>
      </c>
      <c r="K23" s="7">
        <f t="shared" si="2"/>
        <v>220</v>
      </c>
      <c r="L23" s="7">
        <f t="shared" si="2"/>
        <v>187</v>
      </c>
    </row>
    <row r="24" spans="1:12" x14ac:dyDescent="0.25">
      <c r="A24" s="12">
        <v>15</v>
      </c>
      <c r="B24" s="13" t="s">
        <v>26</v>
      </c>
      <c r="C24" s="11">
        <v>276</v>
      </c>
      <c r="D24" s="11">
        <v>280</v>
      </c>
      <c r="E24" s="11">
        <v>117</v>
      </c>
      <c r="F24" s="11">
        <v>110</v>
      </c>
      <c r="G24" s="11">
        <f>3+1</f>
        <v>4</v>
      </c>
      <c r="H24" s="11">
        <v>0</v>
      </c>
      <c r="I24" s="11">
        <v>2</v>
      </c>
      <c r="J24" s="11">
        <v>2</v>
      </c>
      <c r="K24" s="7">
        <f t="shared" si="2"/>
        <v>399</v>
      </c>
      <c r="L24" s="7">
        <f t="shared" si="2"/>
        <v>392</v>
      </c>
    </row>
    <row r="25" spans="1:12" x14ac:dyDescent="0.25">
      <c r="A25" s="12">
        <v>16</v>
      </c>
      <c r="B25" s="13" t="s">
        <v>27</v>
      </c>
      <c r="C25" s="11">
        <v>814</v>
      </c>
      <c r="D25" s="11">
        <v>538</v>
      </c>
      <c r="E25" s="11">
        <v>91</v>
      </c>
      <c r="F25" s="11">
        <v>86</v>
      </c>
      <c r="G25" s="11">
        <f>3+3</f>
        <v>6</v>
      </c>
      <c r="H25" s="11">
        <f>3+3</f>
        <v>6</v>
      </c>
      <c r="I25" s="11">
        <v>31</v>
      </c>
      <c r="J25" s="11">
        <v>28</v>
      </c>
      <c r="K25" s="7">
        <f t="shared" si="2"/>
        <v>942</v>
      </c>
      <c r="L25" s="7">
        <f t="shared" si="2"/>
        <v>658</v>
      </c>
    </row>
    <row r="26" spans="1:12" x14ac:dyDescent="0.25">
      <c r="A26" s="12">
        <v>17</v>
      </c>
      <c r="B26" s="13" t="s">
        <v>28</v>
      </c>
      <c r="C26" s="11">
        <v>712</v>
      </c>
      <c r="D26" s="11">
        <v>411</v>
      </c>
      <c r="E26" s="11">
        <v>138</v>
      </c>
      <c r="F26" s="11">
        <v>109</v>
      </c>
      <c r="G26" s="11">
        <v>0</v>
      </c>
      <c r="H26" s="11">
        <v>0</v>
      </c>
      <c r="I26" s="11">
        <v>14</v>
      </c>
      <c r="J26" s="11">
        <v>14</v>
      </c>
      <c r="K26" s="7">
        <f t="shared" si="2"/>
        <v>864</v>
      </c>
      <c r="L26" s="7">
        <f t="shared" si="2"/>
        <v>534</v>
      </c>
    </row>
    <row r="27" spans="1:12" x14ac:dyDescent="0.25">
      <c r="A27" s="12">
        <v>18</v>
      </c>
      <c r="B27" s="13" t="s">
        <v>29</v>
      </c>
      <c r="C27" s="11">
        <v>1230</v>
      </c>
      <c r="D27" s="11">
        <v>648</v>
      </c>
      <c r="E27" s="11">
        <v>312</v>
      </c>
      <c r="F27" s="11">
        <v>186</v>
      </c>
      <c r="G27" s="11">
        <f>22+26</f>
        <v>48</v>
      </c>
      <c r="H27" s="11">
        <f>13+10</f>
        <v>23</v>
      </c>
      <c r="I27" s="11">
        <v>129</v>
      </c>
      <c r="J27" s="11">
        <v>107</v>
      </c>
      <c r="K27" s="7">
        <f t="shared" si="2"/>
        <v>1719</v>
      </c>
      <c r="L27" s="7">
        <f t="shared" si="2"/>
        <v>964</v>
      </c>
    </row>
    <row r="28" spans="1:12" x14ac:dyDescent="0.25">
      <c r="A28" s="12">
        <v>19</v>
      </c>
      <c r="B28" s="13" t="s">
        <v>30</v>
      </c>
      <c r="C28" s="11">
        <v>58</v>
      </c>
      <c r="D28" s="11">
        <v>44</v>
      </c>
      <c r="E28" s="11">
        <v>6</v>
      </c>
      <c r="F28" s="11">
        <v>6</v>
      </c>
      <c r="G28" s="11">
        <v>0</v>
      </c>
      <c r="H28" s="11">
        <v>0</v>
      </c>
      <c r="I28" s="11">
        <v>39</v>
      </c>
      <c r="J28" s="11">
        <v>32</v>
      </c>
      <c r="K28" s="7">
        <f t="shared" si="2"/>
        <v>103</v>
      </c>
      <c r="L28" s="7">
        <f t="shared" si="2"/>
        <v>82</v>
      </c>
    </row>
    <row r="29" spans="1:12" x14ac:dyDescent="0.25">
      <c r="A29" s="12">
        <v>20</v>
      </c>
      <c r="B29" s="13" t="s">
        <v>31</v>
      </c>
      <c r="C29" s="11">
        <v>2405</v>
      </c>
      <c r="D29" s="11">
        <v>943</v>
      </c>
      <c r="E29" s="11">
        <v>447</v>
      </c>
      <c r="F29" s="11">
        <v>212</v>
      </c>
      <c r="G29" s="11">
        <v>0</v>
      </c>
      <c r="H29" s="11">
        <v>0</v>
      </c>
      <c r="I29" s="11">
        <v>113</v>
      </c>
      <c r="J29" s="11">
        <v>42</v>
      </c>
      <c r="K29" s="7">
        <f t="shared" si="2"/>
        <v>2965</v>
      </c>
      <c r="L29" s="7">
        <f t="shared" si="2"/>
        <v>1197</v>
      </c>
    </row>
    <row r="30" spans="1:12" x14ac:dyDescent="0.25">
      <c r="A30" s="12">
        <v>21</v>
      </c>
      <c r="B30" s="13" t="s">
        <v>32</v>
      </c>
      <c r="C30" s="11">
        <v>3798</v>
      </c>
      <c r="D30" s="11">
        <v>1720</v>
      </c>
      <c r="E30" s="11">
        <v>370</v>
      </c>
      <c r="F30" s="11">
        <v>266</v>
      </c>
      <c r="G30" s="11">
        <v>0</v>
      </c>
      <c r="H30" s="11">
        <v>0</v>
      </c>
      <c r="I30" s="11">
        <v>117</v>
      </c>
      <c r="J30" s="11">
        <v>74</v>
      </c>
      <c r="K30" s="7">
        <f t="shared" si="2"/>
        <v>4285</v>
      </c>
      <c r="L30" s="7">
        <f t="shared" si="2"/>
        <v>2060</v>
      </c>
    </row>
    <row r="31" spans="1:12" x14ac:dyDescent="0.25">
      <c r="A31" s="12">
        <v>22</v>
      </c>
      <c r="B31" s="13" t="s">
        <v>33</v>
      </c>
      <c r="C31" s="11">
        <v>731</v>
      </c>
      <c r="D31" s="11">
        <v>504</v>
      </c>
      <c r="E31" s="11">
        <v>354</v>
      </c>
      <c r="F31" s="11">
        <v>268</v>
      </c>
      <c r="G31" s="11">
        <v>0</v>
      </c>
      <c r="H31" s="11">
        <v>0</v>
      </c>
      <c r="I31" s="11">
        <v>8</v>
      </c>
      <c r="J31" s="11">
        <v>6</v>
      </c>
      <c r="K31" s="7">
        <f t="shared" si="2"/>
        <v>1093</v>
      </c>
      <c r="L31" s="7">
        <f t="shared" si="2"/>
        <v>778</v>
      </c>
    </row>
    <row r="32" spans="1:12" x14ac:dyDescent="0.25">
      <c r="A32" s="12">
        <v>23</v>
      </c>
      <c r="B32" s="13" t="s">
        <v>34</v>
      </c>
      <c r="C32" s="11">
        <v>0</v>
      </c>
      <c r="D32" s="11">
        <v>0</v>
      </c>
      <c r="E32" s="11">
        <v>0</v>
      </c>
      <c r="F32" s="11">
        <v>0</v>
      </c>
      <c r="G32" s="11">
        <f>205+150</f>
        <v>355</v>
      </c>
      <c r="H32" s="11">
        <f>129+97</f>
        <v>226</v>
      </c>
      <c r="I32" s="11">
        <v>0</v>
      </c>
      <c r="J32" s="11">
        <v>0</v>
      </c>
      <c r="K32" s="7">
        <f t="shared" si="2"/>
        <v>355</v>
      </c>
      <c r="L32" s="7">
        <f t="shared" si="2"/>
        <v>226</v>
      </c>
    </row>
    <row r="33" spans="1:12" x14ac:dyDescent="0.25">
      <c r="A33" s="12">
        <v>24</v>
      </c>
      <c r="B33" s="13" t="s">
        <v>35</v>
      </c>
      <c r="C33" s="11">
        <v>0</v>
      </c>
      <c r="D33" s="11">
        <v>0</v>
      </c>
      <c r="E33" s="11">
        <v>0</v>
      </c>
      <c r="F33" s="11">
        <v>0</v>
      </c>
      <c r="G33" s="11">
        <f>78+91</f>
        <v>169</v>
      </c>
      <c r="H33" s="11">
        <f>64+50</f>
        <v>114</v>
      </c>
      <c r="I33" s="11">
        <v>0</v>
      </c>
      <c r="J33" s="11">
        <v>0</v>
      </c>
      <c r="K33" s="7">
        <f t="shared" si="2"/>
        <v>169</v>
      </c>
      <c r="L33" s="7">
        <f t="shared" si="2"/>
        <v>114</v>
      </c>
    </row>
    <row r="34" spans="1:12" x14ac:dyDescent="0.25">
      <c r="A34" s="12">
        <v>25</v>
      </c>
      <c r="B34" s="13" t="s">
        <v>36</v>
      </c>
      <c r="C34" s="11">
        <v>402</v>
      </c>
      <c r="D34" s="11">
        <v>236</v>
      </c>
      <c r="E34" s="11">
        <v>189</v>
      </c>
      <c r="F34" s="11">
        <v>71</v>
      </c>
      <c r="G34" s="11">
        <f>2+0</f>
        <v>2</v>
      </c>
      <c r="H34" s="11">
        <v>0</v>
      </c>
      <c r="I34" s="11">
        <v>1</v>
      </c>
      <c r="J34" s="11">
        <v>1</v>
      </c>
      <c r="K34" s="7">
        <f t="shared" si="2"/>
        <v>594</v>
      </c>
      <c r="L34" s="7">
        <f t="shared" si="2"/>
        <v>308</v>
      </c>
    </row>
    <row r="35" spans="1:12" x14ac:dyDescent="0.25">
      <c r="A35" s="12">
        <v>26</v>
      </c>
      <c r="B35" s="13" t="s">
        <v>37</v>
      </c>
      <c r="C35" s="11">
        <v>578</v>
      </c>
      <c r="D35" s="11">
        <v>520</v>
      </c>
      <c r="E35" s="11">
        <v>162</v>
      </c>
      <c r="F35" s="11">
        <v>234</v>
      </c>
      <c r="G35" s="11">
        <f>27+22</f>
        <v>49</v>
      </c>
      <c r="H35" s="11">
        <f>25+21</f>
        <v>46</v>
      </c>
      <c r="I35" s="11">
        <v>19</v>
      </c>
      <c r="J35" s="11">
        <v>15</v>
      </c>
      <c r="K35" s="7">
        <f t="shared" si="2"/>
        <v>808</v>
      </c>
      <c r="L35" s="7">
        <f t="shared" si="2"/>
        <v>815</v>
      </c>
    </row>
    <row r="36" spans="1:12" x14ac:dyDescent="0.25">
      <c r="A36" s="12">
        <v>27</v>
      </c>
      <c r="B36" s="13" t="s">
        <v>38</v>
      </c>
      <c r="C36" s="11">
        <v>284</v>
      </c>
      <c r="D36" s="11">
        <v>205</v>
      </c>
      <c r="E36" s="11">
        <v>328</v>
      </c>
      <c r="F36" s="11">
        <v>264</v>
      </c>
      <c r="G36" s="11">
        <f>32+27</f>
        <v>59</v>
      </c>
      <c r="H36" s="11">
        <f>26+21</f>
        <v>47</v>
      </c>
      <c r="I36" s="11">
        <v>0</v>
      </c>
      <c r="J36" s="11">
        <v>0</v>
      </c>
      <c r="K36" s="7">
        <f t="shared" si="2"/>
        <v>671</v>
      </c>
      <c r="L36" s="7">
        <f t="shared" si="2"/>
        <v>516</v>
      </c>
    </row>
    <row r="37" spans="1:12" x14ac:dyDescent="0.25">
      <c r="A37" s="12">
        <v>28</v>
      </c>
      <c r="B37" s="13" t="s">
        <v>39</v>
      </c>
      <c r="C37" s="11">
        <v>673</v>
      </c>
      <c r="D37" s="11">
        <v>450</v>
      </c>
      <c r="E37" s="11">
        <v>483</v>
      </c>
      <c r="F37" s="11">
        <v>355</v>
      </c>
      <c r="G37" s="11">
        <f>228+180</f>
        <v>408</v>
      </c>
      <c r="H37" s="11">
        <f>141+97</f>
        <v>238</v>
      </c>
      <c r="I37" s="11">
        <v>4</v>
      </c>
      <c r="J37" s="11">
        <v>4</v>
      </c>
      <c r="K37" s="7">
        <f>C37+E37+G37+I37</f>
        <v>1568</v>
      </c>
      <c r="L37" s="7">
        <f t="shared" si="2"/>
        <v>1047</v>
      </c>
    </row>
    <row r="38" spans="1:12" x14ac:dyDescent="0.25">
      <c r="A38" s="12">
        <v>29</v>
      </c>
      <c r="B38" s="13" t="s">
        <v>40</v>
      </c>
      <c r="C38" s="11">
        <v>188</v>
      </c>
      <c r="D38" s="11">
        <v>194</v>
      </c>
      <c r="E38" s="11">
        <v>70</v>
      </c>
      <c r="F38" s="11">
        <v>71</v>
      </c>
      <c r="G38" s="11">
        <f>3+2</f>
        <v>5</v>
      </c>
      <c r="H38" s="11">
        <f>3+2</f>
        <v>5</v>
      </c>
      <c r="I38" s="11">
        <v>20</v>
      </c>
      <c r="J38" s="11">
        <v>20</v>
      </c>
      <c r="K38" s="7">
        <f t="shared" ref="K38:K55" si="3">C38+E38+G38+I38</f>
        <v>283</v>
      </c>
      <c r="L38" s="7">
        <f t="shared" si="2"/>
        <v>290</v>
      </c>
    </row>
    <row r="39" spans="1:12" x14ac:dyDescent="0.25">
      <c r="A39" s="12">
        <v>30</v>
      </c>
      <c r="B39" s="13" t="s">
        <v>41</v>
      </c>
      <c r="C39" s="11">
        <v>302</v>
      </c>
      <c r="D39" s="11">
        <v>260</v>
      </c>
      <c r="E39" s="11">
        <v>100</v>
      </c>
      <c r="F39" s="11">
        <v>86</v>
      </c>
      <c r="G39" s="11">
        <f>1+3</f>
        <v>4</v>
      </c>
      <c r="H39" s="11">
        <f>1+2</f>
        <v>3</v>
      </c>
      <c r="I39" s="11">
        <v>26</v>
      </c>
      <c r="J39" s="11">
        <v>14</v>
      </c>
      <c r="K39" s="7">
        <f t="shared" si="3"/>
        <v>432</v>
      </c>
      <c r="L39" s="7">
        <f t="shared" si="2"/>
        <v>363</v>
      </c>
    </row>
    <row r="40" spans="1:12" x14ac:dyDescent="0.25">
      <c r="A40" s="12">
        <v>31</v>
      </c>
      <c r="B40" s="13" t="s">
        <v>42</v>
      </c>
      <c r="C40" s="11">
        <v>295</v>
      </c>
      <c r="D40" s="11">
        <v>254</v>
      </c>
      <c r="E40" s="11">
        <v>66</v>
      </c>
      <c r="F40" s="11">
        <v>66</v>
      </c>
      <c r="G40" s="11">
        <f>3+3</f>
        <v>6</v>
      </c>
      <c r="H40" s="11">
        <f>2+2</f>
        <v>4</v>
      </c>
      <c r="I40" s="11">
        <v>12</v>
      </c>
      <c r="J40" s="11">
        <v>12</v>
      </c>
      <c r="K40" s="7">
        <f t="shared" si="3"/>
        <v>379</v>
      </c>
      <c r="L40" s="7">
        <f t="shared" si="2"/>
        <v>336</v>
      </c>
    </row>
    <row r="41" spans="1:12" x14ac:dyDescent="0.25">
      <c r="A41" s="12">
        <v>32</v>
      </c>
      <c r="B41" s="13" t="s">
        <v>43</v>
      </c>
      <c r="C41" s="11">
        <v>33</v>
      </c>
      <c r="D41" s="11">
        <v>31</v>
      </c>
      <c r="E41" s="11">
        <v>6</v>
      </c>
      <c r="F41" s="11">
        <v>6</v>
      </c>
      <c r="G41" s="11">
        <v>0</v>
      </c>
      <c r="H41" s="11">
        <v>0</v>
      </c>
      <c r="I41" s="11">
        <v>0</v>
      </c>
      <c r="J41" s="11">
        <v>0</v>
      </c>
      <c r="K41" s="7">
        <f t="shared" si="3"/>
        <v>39</v>
      </c>
      <c r="L41" s="7">
        <f t="shared" si="2"/>
        <v>37</v>
      </c>
    </row>
    <row r="42" spans="1:12" x14ac:dyDescent="0.25">
      <c r="A42" s="12">
        <v>33</v>
      </c>
      <c r="B42" s="13" t="s">
        <v>44</v>
      </c>
      <c r="C42" s="11">
        <v>37</v>
      </c>
      <c r="D42" s="11">
        <v>32</v>
      </c>
      <c r="E42" s="11">
        <v>13</v>
      </c>
      <c r="F42" s="11">
        <v>12</v>
      </c>
      <c r="G42" s="11">
        <f>1+0</f>
        <v>1</v>
      </c>
      <c r="H42" s="11">
        <v>0</v>
      </c>
      <c r="I42" s="11">
        <v>7</v>
      </c>
      <c r="J42" s="11">
        <v>4</v>
      </c>
      <c r="K42" s="7">
        <f t="shared" si="3"/>
        <v>58</v>
      </c>
      <c r="L42" s="7">
        <f t="shared" si="2"/>
        <v>48</v>
      </c>
    </row>
    <row r="43" spans="1:12" x14ac:dyDescent="0.25">
      <c r="A43" s="12">
        <v>34</v>
      </c>
      <c r="B43" s="13" t="s">
        <v>45</v>
      </c>
      <c r="C43" s="11">
        <v>213</v>
      </c>
      <c r="D43" s="11">
        <v>213</v>
      </c>
      <c r="E43" s="11">
        <v>32</v>
      </c>
      <c r="F43" s="11">
        <v>30</v>
      </c>
      <c r="G43" s="11">
        <v>1</v>
      </c>
      <c r="H43" s="11">
        <v>0</v>
      </c>
      <c r="I43" s="11">
        <v>0</v>
      </c>
      <c r="J43" s="11">
        <v>0</v>
      </c>
      <c r="K43" s="7">
        <f t="shared" si="3"/>
        <v>246</v>
      </c>
      <c r="L43" s="7">
        <f t="shared" si="2"/>
        <v>243</v>
      </c>
    </row>
    <row r="44" spans="1:12" x14ac:dyDescent="0.25">
      <c r="A44" s="12">
        <v>35</v>
      </c>
      <c r="B44" s="13" t="s">
        <v>46</v>
      </c>
      <c r="C44" s="11">
        <v>273</v>
      </c>
      <c r="D44" s="11">
        <v>122</v>
      </c>
      <c r="E44" s="11">
        <v>53</v>
      </c>
      <c r="F44" s="11">
        <v>18</v>
      </c>
      <c r="G44" s="11">
        <f>0+1</f>
        <v>1</v>
      </c>
      <c r="H44" s="11">
        <f>0+1</f>
        <v>1</v>
      </c>
      <c r="I44" s="11">
        <v>26</v>
      </c>
      <c r="J44" s="11">
        <v>17</v>
      </c>
      <c r="K44" s="7">
        <f t="shared" si="3"/>
        <v>353</v>
      </c>
      <c r="L44" s="7">
        <f t="shared" si="2"/>
        <v>158</v>
      </c>
    </row>
    <row r="45" spans="1:12" x14ac:dyDescent="0.25">
      <c r="A45" s="12">
        <v>36</v>
      </c>
      <c r="B45" s="13" t="s">
        <v>47</v>
      </c>
      <c r="C45" s="11">
        <v>321</v>
      </c>
      <c r="D45" s="11">
        <v>297</v>
      </c>
      <c r="E45" s="11">
        <v>72</v>
      </c>
      <c r="F45" s="11">
        <v>65</v>
      </c>
      <c r="G45" s="11">
        <f>2+1</f>
        <v>3</v>
      </c>
      <c r="H45" s="11">
        <f>3+1</f>
        <v>4</v>
      </c>
      <c r="I45" s="11">
        <v>3</v>
      </c>
      <c r="J45" s="11">
        <v>3</v>
      </c>
      <c r="K45" s="7">
        <f t="shared" si="3"/>
        <v>399</v>
      </c>
      <c r="L45" s="7">
        <f t="shared" si="2"/>
        <v>369</v>
      </c>
    </row>
    <row r="46" spans="1:12" x14ac:dyDescent="0.25">
      <c r="A46" s="12">
        <v>37</v>
      </c>
      <c r="B46" s="13" t="s">
        <v>48</v>
      </c>
      <c r="C46" s="11">
        <v>44</v>
      </c>
      <c r="D46" s="11">
        <v>44</v>
      </c>
      <c r="E46" s="11">
        <v>17</v>
      </c>
      <c r="F46" s="11">
        <v>17</v>
      </c>
      <c r="G46" s="11">
        <f>0+1</f>
        <v>1</v>
      </c>
      <c r="H46" s="11">
        <f>0+1</f>
        <v>1</v>
      </c>
      <c r="I46" s="11">
        <v>4</v>
      </c>
      <c r="J46" s="11">
        <v>4</v>
      </c>
      <c r="K46" s="7">
        <f t="shared" si="3"/>
        <v>66</v>
      </c>
      <c r="L46" s="7">
        <f t="shared" si="2"/>
        <v>66</v>
      </c>
    </row>
    <row r="47" spans="1:12" x14ac:dyDescent="0.25">
      <c r="A47" s="12">
        <v>38</v>
      </c>
      <c r="B47" s="13" t="s">
        <v>49</v>
      </c>
      <c r="C47" s="11">
        <v>84</v>
      </c>
      <c r="D47" s="11">
        <v>85</v>
      </c>
      <c r="E47" s="11">
        <v>33</v>
      </c>
      <c r="F47" s="11">
        <v>33</v>
      </c>
      <c r="G47" s="11">
        <f>2+2</f>
        <v>4</v>
      </c>
      <c r="H47" s="11">
        <f>2+2</f>
        <v>4</v>
      </c>
      <c r="I47" s="11">
        <v>8</v>
      </c>
      <c r="J47" s="11">
        <v>8</v>
      </c>
      <c r="K47" s="7">
        <f t="shared" si="3"/>
        <v>129</v>
      </c>
      <c r="L47" s="7">
        <f t="shared" si="2"/>
        <v>130</v>
      </c>
    </row>
    <row r="48" spans="1:12" x14ac:dyDescent="0.25">
      <c r="A48" s="12">
        <v>39</v>
      </c>
      <c r="B48" s="13" t="s">
        <v>50</v>
      </c>
      <c r="C48" s="11">
        <v>158</v>
      </c>
      <c r="D48" s="11">
        <v>94</v>
      </c>
      <c r="E48" s="11">
        <v>46</v>
      </c>
      <c r="F48" s="11">
        <v>27</v>
      </c>
      <c r="G48" s="11">
        <f>0+1</f>
        <v>1</v>
      </c>
      <c r="H48" s="11">
        <v>0</v>
      </c>
      <c r="I48" s="11">
        <v>2</v>
      </c>
      <c r="J48" s="11">
        <v>1</v>
      </c>
      <c r="K48" s="7">
        <f t="shared" si="3"/>
        <v>207</v>
      </c>
      <c r="L48" s="7">
        <f t="shared" si="2"/>
        <v>122</v>
      </c>
    </row>
    <row r="49" spans="1:12" x14ac:dyDescent="0.25">
      <c r="A49" s="12">
        <v>40</v>
      </c>
      <c r="B49" s="13" t="s">
        <v>96</v>
      </c>
      <c r="C49" s="11">
        <v>248</v>
      </c>
      <c r="D49" s="11">
        <v>241</v>
      </c>
      <c r="E49" s="11">
        <v>45</v>
      </c>
      <c r="F49" s="11">
        <v>47</v>
      </c>
      <c r="G49" s="11">
        <f>2+4</f>
        <v>6</v>
      </c>
      <c r="H49" s="11">
        <f>1+3</f>
        <v>4</v>
      </c>
      <c r="I49" s="11">
        <v>5</v>
      </c>
      <c r="J49" s="11">
        <v>5</v>
      </c>
      <c r="K49" s="7">
        <f t="shared" si="3"/>
        <v>304</v>
      </c>
      <c r="L49" s="7">
        <f t="shared" si="2"/>
        <v>297</v>
      </c>
    </row>
    <row r="50" spans="1:12" x14ac:dyDescent="0.25">
      <c r="A50" s="12">
        <v>41</v>
      </c>
      <c r="B50" s="13" t="s">
        <v>51</v>
      </c>
      <c r="C50" s="11">
        <v>299</v>
      </c>
      <c r="D50" s="11">
        <v>324</v>
      </c>
      <c r="E50" s="11">
        <v>51</v>
      </c>
      <c r="F50" s="11">
        <v>56</v>
      </c>
      <c r="G50" s="11">
        <v>0</v>
      </c>
      <c r="H50" s="11">
        <v>0</v>
      </c>
      <c r="I50" s="11">
        <v>14</v>
      </c>
      <c r="J50" s="11">
        <v>14</v>
      </c>
      <c r="K50" s="7">
        <f t="shared" si="3"/>
        <v>364</v>
      </c>
      <c r="L50" s="7">
        <f t="shared" si="2"/>
        <v>394</v>
      </c>
    </row>
    <row r="51" spans="1:12" x14ac:dyDescent="0.25">
      <c r="A51" s="12">
        <v>42</v>
      </c>
      <c r="B51" s="13" t="s">
        <v>52</v>
      </c>
      <c r="C51" s="11">
        <v>228</v>
      </c>
      <c r="D51" s="11">
        <v>242</v>
      </c>
      <c r="E51" s="11">
        <v>44</v>
      </c>
      <c r="F51" s="11">
        <v>40</v>
      </c>
      <c r="G51" s="11">
        <v>0</v>
      </c>
      <c r="H51" s="11">
        <v>0</v>
      </c>
      <c r="I51" s="11">
        <v>3</v>
      </c>
      <c r="J51" s="11">
        <v>3</v>
      </c>
      <c r="K51" s="7">
        <f t="shared" si="3"/>
        <v>275</v>
      </c>
      <c r="L51" s="7">
        <f t="shared" si="2"/>
        <v>285</v>
      </c>
    </row>
    <row r="52" spans="1:12" x14ac:dyDescent="0.25">
      <c r="A52" s="12">
        <v>43</v>
      </c>
      <c r="B52" s="13" t="s">
        <v>53</v>
      </c>
      <c r="C52" s="11">
        <v>41</v>
      </c>
      <c r="D52" s="11">
        <v>38</v>
      </c>
      <c r="E52" s="11">
        <v>18</v>
      </c>
      <c r="F52" s="11">
        <v>17</v>
      </c>
      <c r="G52" s="11">
        <f>3+1</f>
        <v>4</v>
      </c>
      <c r="H52" s="11">
        <f>2+0</f>
        <v>2</v>
      </c>
      <c r="I52" s="11">
        <v>0</v>
      </c>
      <c r="J52" s="11">
        <v>0</v>
      </c>
      <c r="K52" s="7">
        <f t="shared" si="3"/>
        <v>63</v>
      </c>
      <c r="L52" s="7">
        <f t="shared" si="2"/>
        <v>57</v>
      </c>
    </row>
    <row r="53" spans="1:12" x14ac:dyDescent="0.25">
      <c r="A53" s="12">
        <v>44</v>
      </c>
      <c r="B53" s="13" t="s">
        <v>54</v>
      </c>
      <c r="C53" s="11">
        <v>50</v>
      </c>
      <c r="D53" s="11">
        <v>47</v>
      </c>
      <c r="E53" s="11">
        <v>16</v>
      </c>
      <c r="F53" s="11">
        <v>17</v>
      </c>
      <c r="G53" s="11">
        <v>0</v>
      </c>
      <c r="H53" s="11">
        <v>0</v>
      </c>
      <c r="I53" s="11">
        <v>2</v>
      </c>
      <c r="J53" s="11">
        <v>2</v>
      </c>
      <c r="K53" s="7">
        <f t="shared" si="3"/>
        <v>68</v>
      </c>
      <c r="L53" s="7">
        <f t="shared" si="2"/>
        <v>66</v>
      </c>
    </row>
    <row r="54" spans="1:12" x14ac:dyDescent="0.25">
      <c r="A54" s="12">
        <v>45</v>
      </c>
      <c r="B54" s="13" t="s">
        <v>55</v>
      </c>
      <c r="C54" s="11">
        <v>509</v>
      </c>
      <c r="D54" s="11">
        <v>512</v>
      </c>
      <c r="E54" s="11">
        <v>87</v>
      </c>
      <c r="F54" s="11">
        <v>87</v>
      </c>
      <c r="G54" s="11">
        <v>0</v>
      </c>
      <c r="H54" s="11">
        <v>0</v>
      </c>
      <c r="I54" s="11">
        <v>3</v>
      </c>
      <c r="J54" s="11">
        <v>3</v>
      </c>
      <c r="K54" s="7">
        <f t="shared" si="3"/>
        <v>599</v>
      </c>
      <c r="L54" s="7">
        <f t="shared" si="2"/>
        <v>602</v>
      </c>
    </row>
    <row r="55" spans="1:12" x14ac:dyDescent="0.25">
      <c r="A55" s="12">
        <v>46</v>
      </c>
      <c r="B55" s="13" t="s">
        <v>56</v>
      </c>
      <c r="C55" s="11">
        <v>430</v>
      </c>
      <c r="D55" s="11">
        <v>374</v>
      </c>
      <c r="E55" s="11">
        <v>95</v>
      </c>
      <c r="F55" s="11">
        <v>89</v>
      </c>
      <c r="G55" s="11">
        <v>0</v>
      </c>
      <c r="H55" s="11">
        <v>0</v>
      </c>
      <c r="I55" s="11">
        <v>4</v>
      </c>
      <c r="J55" s="11">
        <v>4</v>
      </c>
      <c r="K55" s="7">
        <f t="shared" si="3"/>
        <v>529</v>
      </c>
      <c r="L55" s="7">
        <f t="shared" si="2"/>
        <v>467</v>
      </c>
    </row>
    <row r="56" spans="1:12" x14ac:dyDescent="0.25">
      <c r="B56" s="8" t="s">
        <v>10</v>
      </c>
      <c r="C56" s="9">
        <f>SUM(C13:C55)</f>
        <v>26575</v>
      </c>
      <c r="D56" s="9">
        <f t="shared" ref="D56:L56" si="4">SUM(D13:D55)</f>
        <v>15099</v>
      </c>
      <c r="E56" s="9">
        <f t="shared" si="4"/>
        <v>6632</v>
      </c>
      <c r="F56" s="9">
        <f t="shared" si="4"/>
        <v>4942</v>
      </c>
      <c r="G56" s="9">
        <f t="shared" si="4"/>
        <v>1364</v>
      </c>
      <c r="H56" s="9">
        <f t="shared" si="4"/>
        <v>922</v>
      </c>
      <c r="I56" s="9">
        <f t="shared" si="4"/>
        <v>1049</v>
      </c>
      <c r="J56" s="9">
        <f t="shared" si="4"/>
        <v>673</v>
      </c>
      <c r="K56" s="9">
        <f t="shared" si="4"/>
        <v>35620</v>
      </c>
      <c r="L56" s="9">
        <f t="shared" si="4"/>
        <v>21636</v>
      </c>
    </row>
    <row r="57" spans="1:12" ht="15.75" x14ac:dyDescent="0.25">
      <c r="A57" s="52" t="s">
        <v>57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</row>
    <row r="58" spans="1:12" x14ac:dyDescent="0.25">
      <c r="A58" s="3">
        <v>47</v>
      </c>
      <c r="B58" s="4" t="s">
        <v>58</v>
      </c>
      <c r="C58" s="11">
        <v>915</v>
      </c>
      <c r="D58" s="11">
        <v>656</v>
      </c>
      <c r="E58" s="11">
        <v>140</v>
      </c>
      <c r="F58" s="11">
        <v>125</v>
      </c>
      <c r="G58" s="11">
        <v>0</v>
      </c>
      <c r="H58" s="11">
        <v>0</v>
      </c>
      <c r="I58" s="10">
        <v>80</v>
      </c>
      <c r="J58" s="10">
        <v>64</v>
      </c>
      <c r="K58" s="7">
        <f t="shared" si="2"/>
        <v>1135</v>
      </c>
      <c r="L58" s="7">
        <f t="shared" si="2"/>
        <v>845</v>
      </c>
    </row>
    <row r="59" spans="1:12" x14ac:dyDescent="0.25">
      <c r="A59" s="3">
        <v>48</v>
      </c>
      <c r="B59" s="4" t="s">
        <v>59</v>
      </c>
      <c r="C59" s="11">
        <v>241</v>
      </c>
      <c r="D59" s="11">
        <v>188</v>
      </c>
      <c r="E59" s="11">
        <v>56</v>
      </c>
      <c r="F59" s="11">
        <v>42</v>
      </c>
      <c r="G59" s="11">
        <v>0</v>
      </c>
      <c r="H59" s="11">
        <v>0</v>
      </c>
      <c r="I59" s="10">
        <v>1</v>
      </c>
      <c r="J59" s="10">
        <v>1</v>
      </c>
      <c r="K59" s="7">
        <f t="shared" si="2"/>
        <v>298</v>
      </c>
      <c r="L59" s="7">
        <f t="shared" si="2"/>
        <v>231</v>
      </c>
    </row>
    <row r="60" spans="1:12" x14ac:dyDescent="0.25">
      <c r="A60" s="3">
        <v>49</v>
      </c>
      <c r="B60" s="4" t="s">
        <v>60</v>
      </c>
      <c r="C60" s="11">
        <v>0</v>
      </c>
      <c r="D60" s="11">
        <v>0</v>
      </c>
      <c r="E60" s="11">
        <v>0</v>
      </c>
      <c r="F60" s="11">
        <v>0</v>
      </c>
      <c r="G60" s="11">
        <f>70+42</f>
        <v>112</v>
      </c>
      <c r="H60" s="11">
        <f>27+17</f>
        <v>44</v>
      </c>
      <c r="I60" s="10">
        <v>0</v>
      </c>
      <c r="J60" s="10">
        <v>0</v>
      </c>
      <c r="K60" s="7">
        <f t="shared" si="2"/>
        <v>112</v>
      </c>
      <c r="L60" s="7">
        <f t="shared" si="2"/>
        <v>44</v>
      </c>
    </row>
    <row r="61" spans="1:12" x14ac:dyDescent="0.25">
      <c r="A61" s="3">
        <v>50</v>
      </c>
      <c r="B61" s="4" t="s">
        <v>61</v>
      </c>
      <c r="C61" s="11">
        <v>1545</v>
      </c>
      <c r="D61" s="11">
        <v>1198</v>
      </c>
      <c r="E61" s="11">
        <v>675</v>
      </c>
      <c r="F61" s="11">
        <v>585</v>
      </c>
      <c r="G61" s="11">
        <f>1+1</f>
        <v>2</v>
      </c>
      <c r="H61" s="11">
        <f>0+1</f>
        <v>1</v>
      </c>
      <c r="I61" s="10">
        <v>40</v>
      </c>
      <c r="J61" s="10">
        <v>35</v>
      </c>
      <c r="K61" s="7">
        <f t="shared" si="2"/>
        <v>2262</v>
      </c>
      <c r="L61" s="7">
        <f t="shared" si="2"/>
        <v>1819</v>
      </c>
    </row>
    <row r="62" spans="1:12" x14ac:dyDescent="0.25">
      <c r="A62" s="3">
        <v>51</v>
      </c>
      <c r="B62" s="4" t="s">
        <v>62</v>
      </c>
      <c r="C62" s="10">
        <v>2868</v>
      </c>
      <c r="D62" s="10">
        <v>829</v>
      </c>
      <c r="E62" s="10">
        <v>395</v>
      </c>
      <c r="F62" s="10">
        <v>276</v>
      </c>
      <c r="G62" s="11">
        <f>10+5</f>
        <v>15</v>
      </c>
      <c r="H62" s="11">
        <v>0</v>
      </c>
      <c r="I62" s="10">
        <v>121</v>
      </c>
      <c r="J62" s="10">
        <v>64</v>
      </c>
      <c r="K62" s="7">
        <f t="shared" si="2"/>
        <v>3399</v>
      </c>
      <c r="L62" s="7">
        <f t="shared" si="2"/>
        <v>1169</v>
      </c>
    </row>
    <row r="63" spans="1:12" x14ac:dyDescent="0.25">
      <c r="A63" s="3">
        <v>52</v>
      </c>
      <c r="B63" s="4" t="s">
        <v>63</v>
      </c>
      <c r="C63" s="10">
        <v>0</v>
      </c>
      <c r="D63" s="10">
        <v>0</v>
      </c>
      <c r="E63" s="10">
        <v>0</v>
      </c>
      <c r="F63" s="10">
        <v>0</v>
      </c>
      <c r="G63" s="11">
        <f>157+106</f>
        <v>263</v>
      </c>
      <c r="H63" s="11">
        <f>99+68</f>
        <v>167</v>
      </c>
      <c r="I63" s="10">
        <v>0</v>
      </c>
      <c r="J63" s="10">
        <v>0</v>
      </c>
      <c r="K63" s="7">
        <f t="shared" si="2"/>
        <v>263</v>
      </c>
      <c r="L63" s="7">
        <f t="shared" si="2"/>
        <v>167</v>
      </c>
    </row>
    <row r="64" spans="1:12" x14ac:dyDescent="0.25">
      <c r="A64" s="3">
        <v>53</v>
      </c>
      <c r="B64" s="4" t="s">
        <v>64</v>
      </c>
      <c r="C64" s="10">
        <v>155</v>
      </c>
      <c r="D64" s="10">
        <v>135</v>
      </c>
      <c r="E64" s="10">
        <v>68</v>
      </c>
      <c r="F64" s="10">
        <v>64</v>
      </c>
      <c r="G64" s="11">
        <f>0+1</f>
        <v>1</v>
      </c>
      <c r="H64" s="11">
        <v>0</v>
      </c>
      <c r="I64" s="10">
        <v>8</v>
      </c>
      <c r="J64" s="10">
        <v>8</v>
      </c>
      <c r="K64" s="7">
        <f t="shared" si="2"/>
        <v>232</v>
      </c>
      <c r="L64" s="7">
        <f t="shared" si="2"/>
        <v>207</v>
      </c>
    </row>
    <row r="65" spans="1:12" ht="14.25" customHeight="1" x14ac:dyDescent="0.25">
      <c r="A65" s="3">
        <v>54</v>
      </c>
      <c r="B65" s="4" t="s">
        <v>65</v>
      </c>
      <c r="C65" s="10">
        <v>760</v>
      </c>
      <c r="D65" s="10">
        <v>504</v>
      </c>
      <c r="E65" s="10">
        <v>91</v>
      </c>
      <c r="F65" s="10">
        <v>76</v>
      </c>
      <c r="G65" s="11">
        <f>1+1</f>
        <v>2</v>
      </c>
      <c r="H65" s="11">
        <f>1+1</f>
        <v>2</v>
      </c>
      <c r="I65" s="10">
        <v>48</v>
      </c>
      <c r="J65" s="10">
        <v>35</v>
      </c>
      <c r="K65" s="7">
        <f t="shared" si="2"/>
        <v>901</v>
      </c>
      <c r="L65" s="7">
        <f t="shared" si="2"/>
        <v>617</v>
      </c>
    </row>
    <row r="66" spans="1:12" ht="24" x14ac:dyDescent="0.25">
      <c r="A66" s="3">
        <v>55</v>
      </c>
      <c r="B66" s="4" t="s">
        <v>66</v>
      </c>
      <c r="C66" s="10">
        <v>696</v>
      </c>
      <c r="D66" s="10">
        <v>621</v>
      </c>
      <c r="E66" s="10">
        <v>246</v>
      </c>
      <c r="F66" s="10">
        <v>225</v>
      </c>
      <c r="G66" s="11">
        <f>1+3</f>
        <v>4</v>
      </c>
      <c r="H66" s="11">
        <f>1+3</f>
        <v>4</v>
      </c>
      <c r="I66" s="10">
        <v>38</v>
      </c>
      <c r="J66" s="10">
        <v>34</v>
      </c>
      <c r="K66" s="7">
        <f t="shared" si="2"/>
        <v>984</v>
      </c>
      <c r="L66" s="7">
        <f t="shared" si="2"/>
        <v>884</v>
      </c>
    </row>
    <row r="67" spans="1:12" x14ac:dyDescent="0.25">
      <c r="A67" s="3">
        <v>56</v>
      </c>
      <c r="B67" s="4" t="s">
        <v>67</v>
      </c>
      <c r="C67" s="10">
        <v>1206</v>
      </c>
      <c r="D67" s="10">
        <v>749</v>
      </c>
      <c r="E67" s="10">
        <v>232</v>
      </c>
      <c r="F67" s="10">
        <v>198</v>
      </c>
      <c r="G67" s="11">
        <f>1+4</f>
        <v>5</v>
      </c>
      <c r="H67" s="11">
        <f>1+4</f>
        <v>5</v>
      </c>
      <c r="I67" s="10">
        <v>130</v>
      </c>
      <c r="J67" s="10">
        <v>85</v>
      </c>
      <c r="K67" s="7">
        <f t="shared" si="2"/>
        <v>1573</v>
      </c>
      <c r="L67" s="7">
        <f t="shared" si="2"/>
        <v>1037</v>
      </c>
    </row>
    <row r="68" spans="1:12" x14ac:dyDescent="0.25">
      <c r="A68" s="3">
        <v>57</v>
      </c>
      <c r="B68" s="4" t="s">
        <v>68</v>
      </c>
      <c r="C68" s="10">
        <v>357</v>
      </c>
      <c r="D68" s="10">
        <v>267</v>
      </c>
      <c r="E68" s="10">
        <v>53</v>
      </c>
      <c r="F68" s="10">
        <v>47</v>
      </c>
      <c r="G68" s="11">
        <f>1+0</f>
        <v>1</v>
      </c>
      <c r="H68" s="11">
        <f>1+0</f>
        <v>1</v>
      </c>
      <c r="I68" s="10">
        <v>130</v>
      </c>
      <c r="J68" s="10">
        <v>97</v>
      </c>
      <c r="K68" s="7">
        <f t="shared" si="2"/>
        <v>541</v>
      </c>
      <c r="L68" s="7">
        <f t="shared" si="2"/>
        <v>412</v>
      </c>
    </row>
    <row r="69" spans="1:12" x14ac:dyDescent="0.25">
      <c r="A69" s="3">
        <v>58</v>
      </c>
      <c r="B69" s="4" t="s">
        <v>69</v>
      </c>
      <c r="C69" s="10">
        <v>1189</v>
      </c>
      <c r="D69" s="10">
        <v>950</v>
      </c>
      <c r="E69" s="10">
        <v>581</v>
      </c>
      <c r="F69" s="10">
        <v>509</v>
      </c>
      <c r="G69" s="11">
        <f>18+6</f>
        <v>24</v>
      </c>
      <c r="H69" s="11">
        <f>14+1</f>
        <v>15</v>
      </c>
      <c r="I69" s="10">
        <v>75</v>
      </c>
      <c r="J69" s="10">
        <v>68</v>
      </c>
      <c r="K69" s="7">
        <f t="shared" si="2"/>
        <v>1869</v>
      </c>
      <c r="L69" s="7">
        <f t="shared" si="2"/>
        <v>1542</v>
      </c>
    </row>
    <row r="70" spans="1:12" x14ac:dyDescent="0.25">
      <c r="A70" s="12">
        <v>59</v>
      </c>
      <c r="B70" s="4" t="s">
        <v>70</v>
      </c>
      <c r="C70" s="11">
        <v>237</v>
      </c>
      <c r="D70" s="11">
        <v>227</v>
      </c>
      <c r="E70" s="11">
        <v>128</v>
      </c>
      <c r="F70" s="11">
        <v>125</v>
      </c>
      <c r="G70" s="11">
        <f>14+9</f>
        <v>23</v>
      </c>
      <c r="H70" s="11">
        <f>14+9</f>
        <v>23</v>
      </c>
      <c r="I70" s="10">
        <v>10</v>
      </c>
      <c r="J70" s="10">
        <v>10</v>
      </c>
      <c r="K70" s="7">
        <f t="shared" si="2"/>
        <v>398</v>
      </c>
      <c r="L70" s="7">
        <f t="shared" si="2"/>
        <v>385</v>
      </c>
    </row>
    <row r="71" spans="1:12" x14ac:dyDescent="0.25">
      <c r="A71" s="12">
        <v>60</v>
      </c>
      <c r="B71" s="4" t="s">
        <v>71</v>
      </c>
      <c r="C71" s="11">
        <v>0</v>
      </c>
      <c r="D71" s="11">
        <v>0</v>
      </c>
      <c r="E71" s="11">
        <v>0</v>
      </c>
      <c r="F71" s="11">
        <v>0</v>
      </c>
      <c r="G71" s="11">
        <f>224+166</f>
        <v>390</v>
      </c>
      <c r="H71" s="11">
        <f>221+161</f>
        <v>382</v>
      </c>
      <c r="I71" s="10">
        <v>0</v>
      </c>
      <c r="J71" s="10">
        <v>0</v>
      </c>
      <c r="K71" s="7">
        <f t="shared" si="2"/>
        <v>390</v>
      </c>
      <c r="L71" s="7">
        <f t="shared" si="2"/>
        <v>382</v>
      </c>
    </row>
    <row r="72" spans="1:12" x14ac:dyDescent="0.25">
      <c r="A72" s="12">
        <v>61</v>
      </c>
      <c r="B72" s="4" t="s">
        <v>72</v>
      </c>
      <c r="C72" s="11">
        <v>305</v>
      </c>
      <c r="D72" s="11">
        <v>292</v>
      </c>
      <c r="E72" s="11">
        <v>633</v>
      </c>
      <c r="F72" s="11">
        <v>611</v>
      </c>
      <c r="G72" s="11">
        <f>770+478</f>
        <v>1248</v>
      </c>
      <c r="H72" s="11">
        <f>747+467</f>
        <v>1214</v>
      </c>
      <c r="I72" s="10">
        <v>4</v>
      </c>
      <c r="J72" s="10">
        <v>4</v>
      </c>
      <c r="K72" s="7">
        <f t="shared" si="2"/>
        <v>2190</v>
      </c>
      <c r="L72" s="7">
        <f t="shared" si="2"/>
        <v>2121</v>
      </c>
    </row>
    <row r="73" spans="1:12" x14ac:dyDescent="0.25">
      <c r="A73" s="32">
        <v>62</v>
      </c>
      <c r="B73" s="33" t="s">
        <v>73</v>
      </c>
      <c r="C73" s="32"/>
      <c r="D73" s="32"/>
      <c r="E73" s="32"/>
      <c r="F73" s="32"/>
      <c r="G73" s="32"/>
      <c r="H73" s="32"/>
      <c r="I73" s="34"/>
      <c r="J73" s="34"/>
      <c r="K73" s="35">
        <f t="shared" si="2"/>
        <v>0</v>
      </c>
      <c r="L73" s="35">
        <f t="shared" si="2"/>
        <v>0</v>
      </c>
    </row>
    <row r="74" spans="1:12" ht="15.75" customHeight="1" x14ac:dyDescent="0.25">
      <c r="B74" s="8" t="s">
        <v>10</v>
      </c>
      <c r="C74" s="8">
        <f>SUM(C58:C73)</f>
        <v>10474</v>
      </c>
      <c r="D74" s="8">
        <f t="shared" ref="D74:L74" si="5">SUM(D58:D73)</f>
        <v>6616</v>
      </c>
      <c r="E74" s="8">
        <f t="shared" si="5"/>
        <v>3298</v>
      </c>
      <c r="F74" s="8">
        <f t="shared" si="5"/>
        <v>2883</v>
      </c>
      <c r="G74" s="8">
        <f t="shared" si="5"/>
        <v>2090</v>
      </c>
      <c r="H74" s="8">
        <f t="shared" si="5"/>
        <v>1858</v>
      </c>
      <c r="I74" s="8">
        <f t="shared" si="5"/>
        <v>685</v>
      </c>
      <c r="J74" s="8">
        <f t="shared" si="5"/>
        <v>505</v>
      </c>
      <c r="K74" s="8">
        <f t="shared" si="5"/>
        <v>16547</v>
      </c>
      <c r="L74" s="8">
        <f t="shared" si="5"/>
        <v>11862</v>
      </c>
    </row>
    <row r="75" spans="1:12" ht="15.75" x14ac:dyDescent="0.25">
      <c r="A75" s="52" t="s">
        <v>74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12" x14ac:dyDescent="0.25">
      <c r="A76" s="3">
        <v>63</v>
      </c>
      <c r="B76" s="4" t="s">
        <v>75</v>
      </c>
      <c r="C76" s="10">
        <v>556</v>
      </c>
      <c r="D76" s="10">
        <v>475</v>
      </c>
      <c r="E76" s="10">
        <v>241</v>
      </c>
      <c r="F76" s="10">
        <v>221</v>
      </c>
      <c r="G76" s="10">
        <f>24+21</f>
        <v>45</v>
      </c>
      <c r="H76" s="10">
        <f>21+21</f>
        <v>42</v>
      </c>
      <c r="I76" s="10">
        <v>1</v>
      </c>
      <c r="J76" s="10">
        <v>1</v>
      </c>
      <c r="K76" s="7">
        <f t="shared" ref="K76:L81" si="6">C76+E76+G76+I76</f>
        <v>843</v>
      </c>
      <c r="L76" s="7">
        <f t="shared" si="6"/>
        <v>739</v>
      </c>
    </row>
    <row r="77" spans="1:12" x14ac:dyDescent="0.25">
      <c r="A77" s="3">
        <v>64</v>
      </c>
      <c r="B77" s="4" t="s">
        <v>76</v>
      </c>
      <c r="C77" s="10">
        <v>331</v>
      </c>
      <c r="D77" s="10">
        <v>301</v>
      </c>
      <c r="E77" s="10">
        <v>182</v>
      </c>
      <c r="F77" s="10">
        <v>175</v>
      </c>
      <c r="G77" s="10">
        <f>18+6</f>
        <v>24</v>
      </c>
      <c r="H77" s="10">
        <f>16+4</f>
        <v>20</v>
      </c>
      <c r="I77" s="10">
        <v>4</v>
      </c>
      <c r="J77" s="10">
        <v>3</v>
      </c>
      <c r="K77" s="7">
        <f t="shared" si="6"/>
        <v>541</v>
      </c>
      <c r="L77" s="7">
        <f t="shared" si="6"/>
        <v>499</v>
      </c>
    </row>
    <row r="78" spans="1:12" x14ac:dyDescent="0.25">
      <c r="A78" s="3">
        <v>65</v>
      </c>
      <c r="B78" s="4" t="s">
        <v>77</v>
      </c>
      <c r="C78" s="10">
        <v>351</v>
      </c>
      <c r="D78" s="10">
        <v>223</v>
      </c>
      <c r="E78" s="10">
        <v>156</v>
      </c>
      <c r="F78" s="10">
        <v>109</v>
      </c>
      <c r="G78" s="10">
        <f>16+11</f>
        <v>27</v>
      </c>
      <c r="H78" s="10">
        <f>11+7</f>
        <v>18</v>
      </c>
      <c r="I78" s="10">
        <v>2</v>
      </c>
      <c r="J78" s="10">
        <v>1</v>
      </c>
      <c r="K78" s="7">
        <f t="shared" si="6"/>
        <v>536</v>
      </c>
      <c r="L78" s="7">
        <f t="shared" si="6"/>
        <v>351</v>
      </c>
    </row>
    <row r="79" spans="1:12" x14ac:dyDescent="0.25">
      <c r="A79" s="3">
        <v>66</v>
      </c>
      <c r="B79" s="4" t="s">
        <v>78</v>
      </c>
      <c r="C79" s="10">
        <v>1400</v>
      </c>
      <c r="D79" s="10">
        <v>982</v>
      </c>
      <c r="E79" s="10">
        <v>512</v>
      </c>
      <c r="F79" s="10">
        <v>400</v>
      </c>
      <c r="G79" s="10">
        <f>102+57</f>
        <v>159</v>
      </c>
      <c r="H79" s="10">
        <f>69+32</f>
        <v>101</v>
      </c>
      <c r="I79" s="10">
        <v>45</v>
      </c>
      <c r="J79" s="10">
        <v>32</v>
      </c>
      <c r="K79" s="7">
        <f t="shared" si="6"/>
        <v>2116</v>
      </c>
      <c r="L79" s="7">
        <f t="shared" si="6"/>
        <v>1515</v>
      </c>
    </row>
    <row r="80" spans="1:12" x14ac:dyDescent="0.25">
      <c r="A80" s="3">
        <v>67</v>
      </c>
      <c r="B80" s="4" t="s">
        <v>79</v>
      </c>
      <c r="C80" s="10">
        <v>962</v>
      </c>
      <c r="D80" s="10">
        <v>645</v>
      </c>
      <c r="E80" s="10">
        <v>228</v>
      </c>
      <c r="F80" s="10">
        <v>194</v>
      </c>
      <c r="G80" s="10">
        <f>32+26</f>
        <v>58</v>
      </c>
      <c r="H80" s="10">
        <f>24+22</f>
        <v>46</v>
      </c>
      <c r="I80" s="10">
        <v>41</v>
      </c>
      <c r="J80" s="10">
        <v>34</v>
      </c>
      <c r="K80" s="7">
        <f t="shared" si="6"/>
        <v>1289</v>
      </c>
      <c r="L80" s="7">
        <f t="shared" si="6"/>
        <v>919</v>
      </c>
    </row>
    <row r="81" spans="1:12" x14ac:dyDescent="0.25">
      <c r="A81" s="3">
        <v>68</v>
      </c>
      <c r="B81" s="4" t="s">
        <v>80</v>
      </c>
      <c r="C81" s="10">
        <v>185</v>
      </c>
      <c r="D81" s="10">
        <v>150</v>
      </c>
      <c r="E81" s="10">
        <v>68</v>
      </c>
      <c r="F81" s="10">
        <v>64</v>
      </c>
      <c r="G81" s="10">
        <f>7+6</f>
        <v>13</v>
      </c>
      <c r="H81" s="10">
        <f>6+4</f>
        <v>10</v>
      </c>
      <c r="I81" s="10">
        <v>7</v>
      </c>
      <c r="J81" s="10">
        <v>7</v>
      </c>
      <c r="K81" s="7">
        <f t="shared" si="6"/>
        <v>273</v>
      </c>
      <c r="L81" s="7">
        <f t="shared" si="6"/>
        <v>231</v>
      </c>
    </row>
    <row r="82" spans="1:12" ht="15.75" customHeight="1" x14ac:dyDescent="0.25">
      <c r="A82" s="25"/>
      <c r="B82" s="8" t="s">
        <v>10</v>
      </c>
      <c r="C82" s="9">
        <f>SUM(C76:C81)</f>
        <v>3785</v>
      </c>
      <c r="D82" s="9">
        <f t="shared" ref="D82:L82" si="7">SUM(D76:D81)</f>
        <v>2776</v>
      </c>
      <c r="E82" s="9">
        <f t="shared" si="7"/>
        <v>1387</v>
      </c>
      <c r="F82" s="9">
        <f t="shared" si="7"/>
        <v>1163</v>
      </c>
      <c r="G82" s="9">
        <f t="shared" si="7"/>
        <v>326</v>
      </c>
      <c r="H82" s="9">
        <f t="shared" si="7"/>
        <v>237</v>
      </c>
      <c r="I82" s="9">
        <f t="shared" si="7"/>
        <v>100</v>
      </c>
      <c r="J82" s="9">
        <f t="shared" si="7"/>
        <v>78</v>
      </c>
      <c r="K82" s="9">
        <f t="shared" si="7"/>
        <v>5598</v>
      </c>
      <c r="L82" s="9">
        <f t="shared" si="7"/>
        <v>4254</v>
      </c>
    </row>
    <row r="83" spans="1:12" ht="15.75" x14ac:dyDescent="0.25">
      <c r="A83" s="52" t="s">
        <v>81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</row>
    <row r="84" spans="1:12" x14ac:dyDescent="0.25">
      <c r="A84" s="3">
        <v>69</v>
      </c>
      <c r="B84" s="4" t="s">
        <v>82</v>
      </c>
      <c r="C84" s="17">
        <v>1127</v>
      </c>
      <c r="D84" s="17">
        <v>862</v>
      </c>
      <c r="E84" s="17">
        <v>372</v>
      </c>
      <c r="F84" s="17">
        <v>327</v>
      </c>
      <c r="G84" s="17">
        <f>34+27</f>
        <v>61</v>
      </c>
      <c r="H84" s="17">
        <f>24+17</f>
        <v>41</v>
      </c>
      <c r="I84" s="18">
        <v>31</v>
      </c>
      <c r="J84" s="18">
        <v>28</v>
      </c>
      <c r="K84" s="7">
        <f>C84+E84+G84+I84</f>
        <v>1591</v>
      </c>
      <c r="L84" s="7">
        <f>D84+F84+H84+J84</f>
        <v>1258</v>
      </c>
    </row>
    <row r="85" spans="1:12" x14ac:dyDescent="0.25">
      <c r="A85" s="3">
        <v>70</v>
      </c>
      <c r="B85" s="4" t="s">
        <v>93</v>
      </c>
      <c r="C85" s="17">
        <v>21</v>
      </c>
      <c r="D85" s="17">
        <v>18</v>
      </c>
      <c r="E85" s="17">
        <v>6</v>
      </c>
      <c r="F85" s="17">
        <v>5</v>
      </c>
      <c r="G85" s="17">
        <f>2+0</f>
        <v>2</v>
      </c>
      <c r="H85" s="17">
        <f>2+0</f>
        <v>2</v>
      </c>
      <c r="I85" s="18">
        <v>0</v>
      </c>
      <c r="J85" s="18">
        <v>0</v>
      </c>
      <c r="K85" s="7">
        <f>C85+E85+G85+I85</f>
        <v>29</v>
      </c>
      <c r="L85" s="7">
        <f>D85+F85+H85+J85</f>
        <v>25</v>
      </c>
    </row>
    <row r="86" spans="1:12" x14ac:dyDescent="0.25">
      <c r="A86" s="3">
        <v>71</v>
      </c>
      <c r="B86" s="4" t="s">
        <v>83</v>
      </c>
      <c r="C86" s="19">
        <v>131</v>
      </c>
      <c r="D86" s="19">
        <v>53</v>
      </c>
      <c r="E86" s="19">
        <v>31</v>
      </c>
      <c r="F86" s="19">
        <v>25</v>
      </c>
      <c r="G86" s="19">
        <f>6+3</f>
        <v>9</v>
      </c>
      <c r="H86" s="19">
        <f>4+2</f>
        <v>6</v>
      </c>
      <c r="I86" s="18">
        <v>0</v>
      </c>
      <c r="J86" s="18">
        <v>0</v>
      </c>
      <c r="K86" s="7">
        <f t="shared" ref="K86:L87" si="8">C86+E86+G86+I86</f>
        <v>171</v>
      </c>
      <c r="L86" s="7">
        <f t="shared" si="8"/>
        <v>84</v>
      </c>
    </row>
    <row r="87" spans="1:12" x14ac:dyDescent="0.25">
      <c r="A87" s="3">
        <v>72</v>
      </c>
      <c r="B87" s="15" t="s">
        <v>94</v>
      </c>
      <c r="C87" s="19">
        <v>30</v>
      </c>
      <c r="D87" s="19">
        <v>25</v>
      </c>
      <c r="E87" s="19">
        <v>6</v>
      </c>
      <c r="F87" s="19">
        <v>5</v>
      </c>
      <c r="G87" s="19">
        <f>1+0</f>
        <v>1</v>
      </c>
      <c r="H87" s="19">
        <f>1+0</f>
        <v>1</v>
      </c>
      <c r="I87" s="18">
        <v>2</v>
      </c>
      <c r="J87" s="18">
        <v>2</v>
      </c>
      <c r="K87" s="7">
        <f t="shared" si="8"/>
        <v>39</v>
      </c>
      <c r="L87" s="7">
        <f t="shared" si="8"/>
        <v>33</v>
      </c>
    </row>
    <row r="88" spans="1:12" x14ac:dyDescent="0.25">
      <c r="B88" s="8" t="s">
        <v>10</v>
      </c>
      <c r="C88" s="8">
        <f>SUM(C84:C87)</f>
        <v>1309</v>
      </c>
      <c r="D88" s="8">
        <f t="shared" ref="D88:L88" si="9">SUM(D84:D87)</f>
        <v>958</v>
      </c>
      <c r="E88" s="8">
        <f t="shared" si="9"/>
        <v>415</v>
      </c>
      <c r="F88" s="8">
        <f t="shared" si="9"/>
        <v>362</v>
      </c>
      <c r="G88" s="8">
        <f t="shared" si="9"/>
        <v>73</v>
      </c>
      <c r="H88" s="8">
        <f t="shared" si="9"/>
        <v>50</v>
      </c>
      <c r="I88" s="8">
        <f t="shared" si="9"/>
        <v>33</v>
      </c>
      <c r="J88" s="8">
        <v>30</v>
      </c>
      <c r="K88" s="8">
        <f t="shared" si="9"/>
        <v>1830</v>
      </c>
      <c r="L88" s="8">
        <f t="shared" si="9"/>
        <v>1400</v>
      </c>
    </row>
    <row r="89" spans="1:12" ht="15.75" x14ac:dyDescent="0.25">
      <c r="A89" s="59" t="s">
        <v>10</v>
      </c>
      <c r="B89" s="59"/>
      <c r="C89" s="24">
        <f>SUM(C11+C56+C74+C82+C88)</f>
        <v>44855</v>
      </c>
      <c r="D89" s="24">
        <f t="shared" ref="D89:L89" si="10">SUM(D11+D56+D74+D82+D88)</f>
        <v>26811</v>
      </c>
      <c r="E89" s="24">
        <f t="shared" si="10"/>
        <v>12424</v>
      </c>
      <c r="F89" s="24">
        <f t="shared" si="10"/>
        <v>9866</v>
      </c>
      <c r="G89" s="24">
        <f t="shared" si="10"/>
        <v>3943</v>
      </c>
      <c r="H89" s="24">
        <f t="shared" si="10"/>
        <v>3147</v>
      </c>
      <c r="I89" s="24">
        <f t="shared" si="10"/>
        <v>2147</v>
      </c>
      <c r="J89" s="24">
        <f t="shared" si="10"/>
        <v>1442</v>
      </c>
      <c r="K89" s="24">
        <f t="shared" si="10"/>
        <v>63369</v>
      </c>
      <c r="L89" s="24">
        <f t="shared" si="10"/>
        <v>41266</v>
      </c>
    </row>
    <row r="91" spans="1:12" ht="16.5" x14ac:dyDescent="0.25">
      <c r="A91" s="54" t="s">
        <v>0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</row>
    <row r="92" spans="1:12" ht="15" customHeight="1" x14ac:dyDescent="0.25">
      <c r="A92" s="55" t="s">
        <v>1</v>
      </c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</row>
    <row r="93" spans="1:12" ht="15.75" x14ac:dyDescent="0.25">
      <c r="A93" s="55" t="s">
        <v>99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2" x14ac:dyDescent="0.25">
      <c r="A95" s="53" t="s">
        <v>2</v>
      </c>
      <c r="B95" s="53" t="s">
        <v>3</v>
      </c>
      <c r="C95" s="53" t="s">
        <v>4</v>
      </c>
      <c r="D95" s="53"/>
      <c r="E95" s="53" t="s">
        <v>5</v>
      </c>
      <c r="F95" s="53"/>
      <c r="G95" s="53" t="s">
        <v>6</v>
      </c>
      <c r="H95" s="53"/>
      <c r="I95" s="53" t="s">
        <v>7</v>
      </c>
      <c r="J95" s="53"/>
      <c r="K95" s="56" t="s">
        <v>8</v>
      </c>
      <c r="L95" s="53" t="s">
        <v>9</v>
      </c>
    </row>
    <row r="96" spans="1:12" x14ac:dyDescent="0.25">
      <c r="A96" s="53"/>
      <c r="B96" s="53"/>
      <c r="C96" s="23" t="s">
        <v>10</v>
      </c>
      <c r="D96" s="23" t="s">
        <v>11</v>
      </c>
      <c r="E96" s="23" t="s">
        <v>10</v>
      </c>
      <c r="F96" s="23" t="s">
        <v>11</v>
      </c>
      <c r="G96" s="23" t="s">
        <v>10</v>
      </c>
      <c r="H96" s="23" t="s">
        <v>11</v>
      </c>
      <c r="I96" s="23" t="s">
        <v>10</v>
      </c>
      <c r="J96" s="23" t="s">
        <v>11</v>
      </c>
      <c r="K96" s="56"/>
      <c r="L96" s="53"/>
    </row>
    <row r="97" spans="1:12" ht="15.75" x14ac:dyDescent="0.25">
      <c r="A97" s="52" t="s">
        <v>12</v>
      </c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</row>
    <row r="98" spans="1:12" x14ac:dyDescent="0.25">
      <c r="A98" s="3">
        <v>1</v>
      </c>
      <c r="B98" s="4" t="s">
        <v>13</v>
      </c>
      <c r="C98" s="5">
        <v>2637</v>
      </c>
      <c r="D98" s="5">
        <v>1281</v>
      </c>
      <c r="E98" s="5">
        <v>682</v>
      </c>
      <c r="F98" s="5">
        <v>503</v>
      </c>
      <c r="G98" s="5">
        <f>56+36</f>
        <v>92</v>
      </c>
      <c r="H98" s="5">
        <f>47+34</f>
        <v>81</v>
      </c>
      <c r="I98" s="5">
        <v>243</v>
      </c>
      <c r="J98" s="5">
        <v>123</v>
      </c>
      <c r="K98" s="7">
        <f>C98+E98+G98+I98</f>
        <v>3654</v>
      </c>
      <c r="L98" s="7">
        <f>D98+F98+H98+J98</f>
        <v>1988</v>
      </c>
    </row>
    <row r="99" spans="1:12" x14ac:dyDescent="0.25">
      <c r="A99" s="3">
        <v>2</v>
      </c>
      <c r="B99" s="4" t="s">
        <v>14</v>
      </c>
      <c r="C99" s="5">
        <v>213</v>
      </c>
      <c r="D99" s="5">
        <v>118</v>
      </c>
      <c r="E99" s="5">
        <v>16</v>
      </c>
      <c r="F99" s="5">
        <v>12</v>
      </c>
      <c r="G99" s="5">
        <v>0</v>
      </c>
      <c r="H99" s="5">
        <v>0</v>
      </c>
      <c r="I99" s="5">
        <v>0</v>
      </c>
      <c r="J99" s="5">
        <v>0</v>
      </c>
      <c r="K99" s="7">
        <f t="shared" ref="K99:L100" si="11">C99+E99+G99+I99</f>
        <v>229</v>
      </c>
      <c r="L99" s="7">
        <f t="shared" si="11"/>
        <v>130</v>
      </c>
    </row>
    <row r="100" spans="1:12" x14ac:dyDescent="0.25">
      <c r="A100" s="20">
        <v>3</v>
      </c>
      <c r="B100" s="4" t="s">
        <v>95</v>
      </c>
      <c r="C100" s="5">
        <v>87</v>
      </c>
      <c r="D100" s="5">
        <v>80</v>
      </c>
      <c r="E100" s="5">
        <v>9</v>
      </c>
      <c r="F100" s="5">
        <v>6</v>
      </c>
      <c r="G100" s="5">
        <v>0</v>
      </c>
      <c r="H100" s="5">
        <v>0</v>
      </c>
      <c r="I100" s="5">
        <v>42</v>
      </c>
      <c r="J100" s="5">
        <v>37</v>
      </c>
      <c r="K100" s="7">
        <f t="shared" si="11"/>
        <v>138</v>
      </c>
      <c r="L100" s="7">
        <f t="shared" si="11"/>
        <v>123</v>
      </c>
    </row>
    <row r="101" spans="1:12" x14ac:dyDescent="0.25">
      <c r="B101" s="8" t="s">
        <v>10</v>
      </c>
      <c r="C101" s="9">
        <f t="shared" ref="C101:L101" si="12">C98+C99</f>
        <v>2850</v>
      </c>
      <c r="D101" s="9">
        <f t="shared" si="12"/>
        <v>1399</v>
      </c>
      <c r="E101" s="9">
        <f t="shared" si="12"/>
        <v>698</v>
      </c>
      <c r="F101" s="9">
        <f t="shared" si="12"/>
        <v>515</v>
      </c>
      <c r="G101" s="9">
        <f t="shared" si="12"/>
        <v>92</v>
      </c>
      <c r="H101" s="9">
        <f t="shared" si="12"/>
        <v>81</v>
      </c>
      <c r="I101" s="9">
        <f t="shared" si="12"/>
        <v>243</v>
      </c>
      <c r="J101" s="9">
        <f t="shared" si="12"/>
        <v>123</v>
      </c>
      <c r="K101" s="9">
        <f t="shared" si="12"/>
        <v>3883</v>
      </c>
      <c r="L101" s="9">
        <f t="shared" si="12"/>
        <v>2118</v>
      </c>
    </row>
    <row r="102" spans="1:12" ht="15.75" x14ac:dyDescent="0.25">
      <c r="A102" s="52" t="s">
        <v>15</v>
      </c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</row>
    <row r="103" spans="1:12" x14ac:dyDescent="0.25">
      <c r="A103" s="3">
        <v>4</v>
      </c>
      <c r="B103" s="4" t="s">
        <v>16</v>
      </c>
      <c r="C103" s="10">
        <v>2973</v>
      </c>
      <c r="D103" s="10">
        <v>1159</v>
      </c>
      <c r="E103" s="10">
        <v>555</v>
      </c>
      <c r="F103" s="10">
        <v>335</v>
      </c>
      <c r="G103" s="10">
        <f>1+0</f>
        <v>1</v>
      </c>
      <c r="H103" s="10">
        <v>0</v>
      </c>
      <c r="I103" s="10">
        <v>153</v>
      </c>
      <c r="J103" s="10">
        <v>76</v>
      </c>
      <c r="K103" s="7">
        <f>C103+E103+G103+I103</f>
        <v>3682</v>
      </c>
      <c r="L103" s="7">
        <f>D103+F103+H103+J103</f>
        <v>1570</v>
      </c>
    </row>
    <row r="104" spans="1:12" x14ac:dyDescent="0.25">
      <c r="A104" s="3">
        <v>5</v>
      </c>
      <c r="B104" s="4" t="s">
        <v>17</v>
      </c>
      <c r="C104" s="11">
        <v>2071</v>
      </c>
      <c r="D104" s="11">
        <v>499</v>
      </c>
      <c r="E104" s="11">
        <v>541</v>
      </c>
      <c r="F104" s="11">
        <v>264</v>
      </c>
      <c r="G104" s="11">
        <v>0</v>
      </c>
      <c r="H104" s="11">
        <v>0</v>
      </c>
      <c r="I104" s="10">
        <v>6</v>
      </c>
      <c r="J104" s="10">
        <v>5</v>
      </c>
      <c r="K104" s="7">
        <f t="shared" ref="K104:L127" si="13">C104+E104+G104+I104</f>
        <v>2618</v>
      </c>
      <c r="L104" s="7">
        <f t="shared" si="13"/>
        <v>768</v>
      </c>
    </row>
    <row r="105" spans="1:12" x14ac:dyDescent="0.25">
      <c r="A105" s="3">
        <v>6</v>
      </c>
      <c r="B105" s="4" t="s">
        <v>18</v>
      </c>
      <c r="C105" s="11">
        <v>214</v>
      </c>
      <c r="D105" s="11">
        <v>206</v>
      </c>
      <c r="E105" s="11">
        <v>208</v>
      </c>
      <c r="F105" s="11">
        <v>204</v>
      </c>
      <c r="G105" s="11">
        <v>0</v>
      </c>
      <c r="H105" s="11">
        <v>0</v>
      </c>
      <c r="I105" s="10">
        <v>0</v>
      </c>
      <c r="J105" s="10">
        <v>0</v>
      </c>
      <c r="K105" s="7">
        <f t="shared" si="13"/>
        <v>422</v>
      </c>
      <c r="L105" s="7">
        <f t="shared" si="13"/>
        <v>410</v>
      </c>
    </row>
    <row r="106" spans="1:12" x14ac:dyDescent="0.25">
      <c r="A106" s="3">
        <v>7</v>
      </c>
      <c r="B106" s="4" t="s">
        <v>19</v>
      </c>
      <c r="C106" s="11">
        <v>689</v>
      </c>
      <c r="D106" s="10">
        <v>332</v>
      </c>
      <c r="E106" s="11">
        <v>71</v>
      </c>
      <c r="F106" s="11">
        <v>50</v>
      </c>
      <c r="G106" s="11">
        <f>1+1</f>
        <v>2</v>
      </c>
      <c r="H106" s="11">
        <f>1+1</f>
        <v>2</v>
      </c>
      <c r="I106" s="10">
        <v>99</v>
      </c>
      <c r="J106" s="10">
        <v>56</v>
      </c>
      <c r="K106" s="7">
        <f t="shared" si="13"/>
        <v>861</v>
      </c>
      <c r="L106" s="7">
        <f t="shared" si="13"/>
        <v>440</v>
      </c>
    </row>
    <row r="107" spans="1:12" x14ac:dyDescent="0.25">
      <c r="A107" s="3">
        <v>8</v>
      </c>
      <c r="B107" s="4" t="s">
        <v>20</v>
      </c>
      <c r="C107" s="11">
        <v>1592</v>
      </c>
      <c r="D107" s="11">
        <v>968</v>
      </c>
      <c r="E107" s="11">
        <v>266</v>
      </c>
      <c r="F107" s="11">
        <v>209</v>
      </c>
      <c r="G107" s="11">
        <f>31+21</f>
        <v>52</v>
      </c>
      <c r="H107" s="11">
        <f>29+22</f>
        <v>51</v>
      </c>
      <c r="I107" s="10">
        <v>161</v>
      </c>
      <c r="J107" s="10">
        <v>91</v>
      </c>
      <c r="K107" s="7">
        <f t="shared" si="13"/>
        <v>2071</v>
      </c>
      <c r="L107" s="7">
        <f t="shared" si="13"/>
        <v>1319</v>
      </c>
    </row>
    <row r="108" spans="1:12" x14ac:dyDescent="0.25">
      <c r="A108" s="3">
        <v>9</v>
      </c>
      <c r="B108" s="4" t="s">
        <v>21</v>
      </c>
      <c r="C108" s="11">
        <v>2108</v>
      </c>
      <c r="D108" s="11">
        <v>994</v>
      </c>
      <c r="E108" s="11">
        <v>789</v>
      </c>
      <c r="F108" s="11">
        <v>593</v>
      </c>
      <c r="G108" s="11">
        <f>-3+0</f>
        <v>-3</v>
      </c>
      <c r="H108" s="11">
        <v>0</v>
      </c>
      <c r="I108" s="10">
        <v>5</v>
      </c>
      <c r="J108" s="10">
        <v>0</v>
      </c>
      <c r="K108" s="7">
        <f t="shared" si="13"/>
        <v>2899</v>
      </c>
      <c r="L108" s="7">
        <f t="shared" si="13"/>
        <v>1587</v>
      </c>
    </row>
    <row r="109" spans="1:12" x14ac:dyDescent="0.25">
      <c r="A109" s="3">
        <v>10</v>
      </c>
      <c r="B109" s="4" t="s">
        <v>22</v>
      </c>
      <c r="C109" s="11">
        <v>695</v>
      </c>
      <c r="D109" s="11">
        <v>456</v>
      </c>
      <c r="E109" s="11">
        <v>75</v>
      </c>
      <c r="F109" s="11">
        <v>60</v>
      </c>
      <c r="G109" s="11">
        <f>7+6</f>
        <v>13</v>
      </c>
      <c r="H109" s="11">
        <f>6+6</f>
        <v>12</v>
      </c>
      <c r="I109" s="10">
        <v>8</v>
      </c>
      <c r="J109" s="10">
        <v>8</v>
      </c>
      <c r="K109" s="7">
        <f t="shared" si="13"/>
        <v>791</v>
      </c>
      <c r="L109" s="7">
        <f t="shared" si="13"/>
        <v>536</v>
      </c>
    </row>
    <row r="110" spans="1:12" x14ac:dyDescent="0.25">
      <c r="A110" s="3">
        <v>11</v>
      </c>
      <c r="B110" s="4" t="s">
        <v>23</v>
      </c>
      <c r="C110" s="11">
        <v>272</v>
      </c>
      <c r="D110" s="11">
        <v>324</v>
      </c>
      <c r="E110" s="11">
        <v>204</v>
      </c>
      <c r="F110" s="11">
        <v>199</v>
      </c>
      <c r="G110" s="11">
        <v>0</v>
      </c>
      <c r="H110" s="11">
        <v>0</v>
      </c>
      <c r="I110" s="10">
        <v>16</v>
      </c>
      <c r="J110" s="10">
        <v>9</v>
      </c>
      <c r="K110" s="7">
        <f t="shared" si="13"/>
        <v>492</v>
      </c>
      <c r="L110" s="7">
        <f t="shared" si="13"/>
        <v>532</v>
      </c>
    </row>
    <row r="111" spans="1:12" x14ac:dyDescent="0.25">
      <c r="A111" s="3">
        <v>12</v>
      </c>
      <c r="B111" s="4" t="s">
        <v>92</v>
      </c>
      <c r="C111" s="11">
        <v>0</v>
      </c>
      <c r="D111" s="11">
        <v>0</v>
      </c>
      <c r="E111" s="11">
        <v>0</v>
      </c>
      <c r="F111" s="11">
        <v>0</v>
      </c>
      <c r="G111" s="11">
        <f>82+63</f>
        <v>145</v>
      </c>
      <c r="H111" s="11">
        <f>68+55</f>
        <v>123</v>
      </c>
      <c r="I111" s="10">
        <v>0</v>
      </c>
      <c r="J111" s="10">
        <v>0</v>
      </c>
      <c r="K111" s="7">
        <f t="shared" si="13"/>
        <v>145</v>
      </c>
      <c r="L111" s="7">
        <f t="shared" si="13"/>
        <v>123</v>
      </c>
    </row>
    <row r="112" spans="1:12" x14ac:dyDescent="0.25">
      <c r="A112" s="12">
        <v>13</v>
      </c>
      <c r="B112" s="13" t="s">
        <v>24</v>
      </c>
      <c r="C112" s="11">
        <v>222</v>
      </c>
      <c r="D112" s="11">
        <v>173</v>
      </c>
      <c r="E112" s="11">
        <v>33</v>
      </c>
      <c r="F112" s="11">
        <v>28</v>
      </c>
      <c r="G112" s="11">
        <v>0</v>
      </c>
      <c r="H112" s="11">
        <v>0</v>
      </c>
      <c r="I112" s="11">
        <v>0</v>
      </c>
      <c r="J112" s="11">
        <v>0</v>
      </c>
      <c r="K112" s="7">
        <f t="shared" si="13"/>
        <v>255</v>
      </c>
      <c r="L112" s="7">
        <f t="shared" si="13"/>
        <v>201</v>
      </c>
    </row>
    <row r="113" spans="1:12" x14ac:dyDescent="0.25">
      <c r="A113" s="12">
        <v>14</v>
      </c>
      <c r="B113" s="13" t="s">
        <v>25</v>
      </c>
      <c r="C113" s="11">
        <v>146</v>
      </c>
      <c r="D113" s="11">
        <v>126</v>
      </c>
      <c r="E113" s="11">
        <v>54</v>
      </c>
      <c r="F113" s="11">
        <v>44</v>
      </c>
      <c r="G113" s="11">
        <f>6+8</f>
        <v>14</v>
      </c>
      <c r="H113" s="11">
        <f>3+6</f>
        <v>9</v>
      </c>
      <c r="I113" s="11">
        <v>3</v>
      </c>
      <c r="J113" s="11">
        <v>3</v>
      </c>
      <c r="K113" s="7">
        <f t="shared" si="13"/>
        <v>217</v>
      </c>
      <c r="L113" s="7">
        <f t="shared" si="13"/>
        <v>182</v>
      </c>
    </row>
    <row r="114" spans="1:12" x14ac:dyDescent="0.25">
      <c r="A114" s="12">
        <v>15</v>
      </c>
      <c r="B114" s="13" t="s">
        <v>26</v>
      </c>
      <c r="C114" s="11">
        <v>284</v>
      </c>
      <c r="D114" s="11">
        <v>288</v>
      </c>
      <c r="E114" s="11">
        <v>122</v>
      </c>
      <c r="F114" s="11">
        <v>115</v>
      </c>
      <c r="G114" s="11">
        <f>3+1</f>
        <v>4</v>
      </c>
      <c r="H114" s="11">
        <v>0</v>
      </c>
      <c r="I114" s="11">
        <v>2</v>
      </c>
      <c r="J114" s="11">
        <v>2</v>
      </c>
      <c r="K114" s="7">
        <f t="shared" si="13"/>
        <v>412</v>
      </c>
      <c r="L114" s="7">
        <f t="shared" si="13"/>
        <v>405</v>
      </c>
    </row>
    <row r="115" spans="1:12" x14ac:dyDescent="0.25">
      <c r="A115" s="12">
        <v>16</v>
      </c>
      <c r="B115" s="13" t="s">
        <v>27</v>
      </c>
      <c r="C115" s="11">
        <v>835</v>
      </c>
      <c r="D115" s="11">
        <v>534</v>
      </c>
      <c r="E115" s="11">
        <v>94</v>
      </c>
      <c r="F115" s="11">
        <v>89</v>
      </c>
      <c r="G115" s="11">
        <f>3+3</f>
        <v>6</v>
      </c>
      <c r="H115" s="11">
        <f>3+3</f>
        <v>6</v>
      </c>
      <c r="I115" s="11">
        <v>33</v>
      </c>
      <c r="J115" s="11">
        <v>31</v>
      </c>
      <c r="K115" s="7">
        <f t="shared" si="13"/>
        <v>968</v>
      </c>
      <c r="L115" s="7">
        <f t="shared" si="13"/>
        <v>660</v>
      </c>
    </row>
    <row r="116" spans="1:12" x14ac:dyDescent="0.25">
      <c r="A116" s="12">
        <v>17</v>
      </c>
      <c r="B116" s="13" t="s">
        <v>28</v>
      </c>
      <c r="C116" s="11">
        <v>720</v>
      </c>
      <c r="D116" s="11">
        <v>611</v>
      </c>
      <c r="E116" s="11">
        <v>141</v>
      </c>
      <c r="F116" s="11">
        <v>136</v>
      </c>
      <c r="G116" s="11">
        <v>0</v>
      </c>
      <c r="H116" s="11">
        <v>0</v>
      </c>
      <c r="I116" s="11">
        <v>15</v>
      </c>
      <c r="J116" s="11">
        <v>0</v>
      </c>
      <c r="K116" s="7">
        <f t="shared" si="13"/>
        <v>876</v>
      </c>
      <c r="L116" s="7">
        <f t="shared" si="13"/>
        <v>747</v>
      </c>
    </row>
    <row r="117" spans="1:12" x14ac:dyDescent="0.25">
      <c r="A117" s="12">
        <v>18</v>
      </c>
      <c r="B117" s="13" t="s">
        <v>29</v>
      </c>
      <c r="C117" s="11">
        <v>1239</v>
      </c>
      <c r="D117" s="11">
        <v>593</v>
      </c>
      <c r="E117" s="11">
        <v>315</v>
      </c>
      <c r="F117" s="11">
        <v>240</v>
      </c>
      <c r="G117" s="11">
        <f>21+25</f>
        <v>46</v>
      </c>
      <c r="H117" s="11">
        <f>13+10</f>
        <v>23</v>
      </c>
      <c r="I117" s="11">
        <v>131</v>
      </c>
      <c r="J117" s="11">
        <v>114</v>
      </c>
      <c r="K117" s="7">
        <f t="shared" si="13"/>
        <v>1731</v>
      </c>
      <c r="L117" s="7">
        <f t="shared" si="13"/>
        <v>970</v>
      </c>
    </row>
    <row r="118" spans="1:12" x14ac:dyDescent="0.25">
      <c r="A118" s="12">
        <v>19</v>
      </c>
      <c r="B118" s="13" t="s">
        <v>30</v>
      </c>
      <c r="C118" s="11">
        <v>60</v>
      </c>
      <c r="D118" s="11">
        <v>46</v>
      </c>
      <c r="E118" s="11">
        <v>6</v>
      </c>
      <c r="F118" s="11">
        <v>6</v>
      </c>
      <c r="G118" s="11">
        <v>0</v>
      </c>
      <c r="H118" s="11">
        <v>0</v>
      </c>
      <c r="I118" s="11">
        <v>40</v>
      </c>
      <c r="J118" s="11">
        <v>31</v>
      </c>
      <c r="K118" s="7">
        <f t="shared" si="13"/>
        <v>106</v>
      </c>
      <c r="L118" s="7">
        <f t="shared" si="13"/>
        <v>83</v>
      </c>
    </row>
    <row r="119" spans="1:12" x14ac:dyDescent="0.25">
      <c r="A119" s="12">
        <v>20</v>
      </c>
      <c r="B119" s="13" t="s">
        <v>31</v>
      </c>
      <c r="C119" s="11">
        <v>2411</v>
      </c>
      <c r="D119" s="11">
        <v>937</v>
      </c>
      <c r="E119" s="11">
        <v>442</v>
      </c>
      <c r="F119" s="11">
        <v>217</v>
      </c>
      <c r="G119" s="11">
        <v>0</v>
      </c>
      <c r="H119" s="11">
        <v>0</v>
      </c>
      <c r="I119" s="11">
        <v>113</v>
      </c>
      <c r="J119" s="11">
        <v>48</v>
      </c>
      <c r="K119" s="7">
        <f t="shared" si="13"/>
        <v>2966</v>
      </c>
      <c r="L119" s="7">
        <f t="shared" si="13"/>
        <v>1202</v>
      </c>
    </row>
    <row r="120" spans="1:12" x14ac:dyDescent="0.25">
      <c r="A120" s="12">
        <v>21</v>
      </c>
      <c r="B120" s="13" t="s">
        <v>32</v>
      </c>
      <c r="C120" s="11">
        <v>3815</v>
      </c>
      <c r="D120" s="11">
        <v>1722</v>
      </c>
      <c r="E120" s="11">
        <v>372</v>
      </c>
      <c r="F120" s="11">
        <v>262</v>
      </c>
      <c r="G120" s="11">
        <v>0</v>
      </c>
      <c r="H120" s="11">
        <v>0</v>
      </c>
      <c r="I120" s="11">
        <v>121</v>
      </c>
      <c r="J120" s="11">
        <v>76</v>
      </c>
      <c r="K120" s="7">
        <f t="shared" si="13"/>
        <v>4308</v>
      </c>
      <c r="L120" s="7">
        <f t="shared" si="13"/>
        <v>2060</v>
      </c>
    </row>
    <row r="121" spans="1:12" x14ac:dyDescent="0.25">
      <c r="A121" s="12">
        <v>22</v>
      </c>
      <c r="B121" s="13" t="s">
        <v>33</v>
      </c>
      <c r="C121" s="11">
        <v>738</v>
      </c>
      <c r="D121" s="11">
        <v>509</v>
      </c>
      <c r="E121" s="11">
        <v>358</v>
      </c>
      <c r="F121" s="11">
        <v>273</v>
      </c>
      <c r="G121" s="11">
        <v>0</v>
      </c>
      <c r="H121" s="11">
        <v>0</v>
      </c>
      <c r="I121" s="11">
        <v>7</v>
      </c>
      <c r="J121" s="11">
        <v>5</v>
      </c>
      <c r="K121" s="7">
        <f t="shared" si="13"/>
        <v>1103</v>
      </c>
      <c r="L121" s="7">
        <f t="shared" si="13"/>
        <v>787</v>
      </c>
    </row>
    <row r="122" spans="1:12" x14ac:dyDescent="0.25">
      <c r="A122" s="12">
        <v>23</v>
      </c>
      <c r="B122" s="13" t="s">
        <v>34</v>
      </c>
      <c r="C122" s="11">
        <v>0</v>
      </c>
      <c r="D122" s="11">
        <v>0</v>
      </c>
      <c r="E122" s="11">
        <v>0</v>
      </c>
      <c r="F122" s="11">
        <v>0</v>
      </c>
      <c r="G122" s="11">
        <f>207+151</f>
        <v>358</v>
      </c>
      <c r="H122" s="11">
        <f>132+95</f>
        <v>227</v>
      </c>
      <c r="I122" s="11">
        <v>0</v>
      </c>
      <c r="J122" s="11">
        <v>0</v>
      </c>
      <c r="K122" s="7">
        <f t="shared" si="13"/>
        <v>358</v>
      </c>
      <c r="L122" s="7">
        <f t="shared" si="13"/>
        <v>227</v>
      </c>
    </row>
    <row r="123" spans="1:12" x14ac:dyDescent="0.25">
      <c r="A123" s="12">
        <v>24</v>
      </c>
      <c r="B123" s="13" t="s">
        <v>35</v>
      </c>
      <c r="C123" s="11">
        <v>0</v>
      </c>
      <c r="D123" s="11">
        <v>0</v>
      </c>
      <c r="E123" s="11">
        <v>0</v>
      </c>
      <c r="F123" s="11">
        <v>0</v>
      </c>
      <c r="G123" s="11">
        <f>80+94</f>
        <v>174</v>
      </c>
      <c r="H123" s="11">
        <f>62+50</f>
        <v>112</v>
      </c>
      <c r="I123" s="11">
        <v>0</v>
      </c>
      <c r="J123" s="11">
        <v>0</v>
      </c>
      <c r="K123" s="7">
        <f t="shared" si="13"/>
        <v>174</v>
      </c>
      <c r="L123" s="7">
        <f t="shared" si="13"/>
        <v>112</v>
      </c>
    </row>
    <row r="124" spans="1:12" x14ac:dyDescent="0.25">
      <c r="A124" s="12">
        <v>25</v>
      </c>
      <c r="B124" s="13" t="s">
        <v>36</v>
      </c>
      <c r="C124" s="11">
        <v>406</v>
      </c>
      <c r="D124" s="11">
        <v>237</v>
      </c>
      <c r="E124" s="11">
        <v>190</v>
      </c>
      <c r="F124" s="11">
        <v>72</v>
      </c>
      <c r="G124" s="11">
        <f>2+0</f>
        <v>2</v>
      </c>
      <c r="H124" s="11">
        <v>0</v>
      </c>
      <c r="I124" s="11">
        <v>2</v>
      </c>
      <c r="J124" s="11">
        <v>2</v>
      </c>
      <c r="K124" s="7">
        <f t="shared" si="13"/>
        <v>600</v>
      </c>
      <c r="L124" s="7">
        <f t="shared" si="13"/>
        <v>311</v>
      </c>
    </row>
    <row r="125" spans="1:12" x14ac:dyDescent="0.25">
      <c r="A125" s="12">
        <v>26</v>
      </c>
      <c r="B125" s="13" t="s">
        <v>37</v>
      </c>
      <c r="C125" s="11">
        <v>588</v>
      </c>
      <c r="D125" s="11">
        <v>526</v>
      </c>
      <c r="E125" s="11">
        <v>164</v>
      </c>
      <c r="F125" s="11">
        <v>237</v>
      </c>
      <c r="G125" s="11">
        <f>27+22</f>
        <v>49</v>
      </c>
      <c r="H125" s="11">
        <f>27+22</f>
        <v>49</v>
      </c>
      <c r="I125" s="11">
        <v>19</v>
      </c>
      <c r="J125" s="11">
        <v>15</v>
      </c>
      <c r="K125" s="7">
        <f t="shared" si="13"/>
        <v>820</v>
      </c>
      <c r="L125" s="7">
        <f t="shared" si="13"/>
        <v>827</v>
      </c>
    </row>
    <row r="126" spans="1:12" x14ac:dyDescent="0.25">
      <c r="A126" s="12">
        <v>27</v>
      </c>
      <c r="B126" s="13" t="s">
        <v>38</v>
      </c>
      <c r="C126" s="11">
        <v>285</v>
      </c>
      <c r="D126" s="11">
        <v>204</v>
      </c>
      <c r="E126" s="11">
        <v>327</v>
      </c>
      <c r="F126" s="11">
        <v>262</v>
      </c>
      <c r="G126" s="11">
        <f>32+27</f>
        <v>59</v>
      </c>
      <c r="H126" s="11">
        <f>26+22</f>
        <v>48</v>
      </c>
      <c r="I126" s="11">
        <v>0</v>
      </c>
      <c r="J126" s="11">
        <v>0</v>
      </c>
      <c r="K126" s="7">
        <f t="shared" si="13"/>
        <v>671</v>
      </c>
      <c r="L126" s="7">
        <f t="shared" si="13"/>
        <v>514</v>
      </c>
    </row>
    <row r="127" spans="1:12" x14ac:dyDescent="0.25">
      <c r="A127" s="12">
        <v>28</v>
      </c>
      <c r="B127" s="13" t="s">
        <v>39</v>
      </c>
      <c r="C127" s="11">
        <v>698</v>
      </c>
      <c r="D127" s="11">
        <v>472</v>
      </c>
      <c r="E127" s="11">
        <v>489</v>
      </c>
      <c r="F127" s="11">
        <v>355</v>
      </c>
      <c r="G127" s="11">
        <f>234+186</f>
        <v>420</v>
      </c>
      <c r="H127" s="11">
        <f>143+98</f>
        <v>241</v>
      </c>
      <c r="I127" s="11">
        <v>4</v>
      </c>
      <c r="J127" s="11">
        <v>4</v>
      </c>
      <c r="K127" s="7">
        <f t="shared" si="13"/>
        <v>1611</v>
      </c>
      <c r="L127" s="7">
        <f t="shared" si="13"/>
        <v>1072</v>
      </c>
    </row>
    <row r="128" spans="1:12" x14ac:dyDescent="0.25">
      <c r="A128" s="12">
        <v>29</v>
      </c>
      <c r="B128" s="13" t="s">
        <v>40</v>
      </c>
      <c r="C128" s="11">
        <v>188</v>
      </c>
      <c r="D128" s="11">
        <v>194</v>
      </c>
      <c r="E128" s="11">
        <v>70</v>
      </c>
      <c r="F128" s="11">
        <v>71</v>
      </c>
      <c r="G128" s="11">
        <f>3+2</f>
        <v>5</v>
      </c>
      <c r="H128" s="11">
        <f>3+2</f>
        <v>5</v>
      </c>
      <c r="I128" s="11">
        <v>20</v>
      </c>
      <c r="J128" s="11">
        <v>20</v>
      </c>
      <c r="K128" s="7">
        <f t="shared" ref="K128:L145" si="14">C128+E128+G128+I128</f>
        <v>283</v>
      </c>
      <c r="L128" s="7">
        <f t="shared" si="14"/>
        <v>290</v>
      </c>
    </row>
    <row r="129" spans="1:12" x14ac:dyDescent="0.25">
      <c r="A129" s="12">
        <v>30</v>
      </c>
      <c r="B129" s="13" t="s">
        <v>41</v>
      </c>
      <c r="C129" s="11">
        <v>317</v>
      </c>
      <c r="D129" s="11">
        <v>260</v>
      </c>
      <c r="E129" s="11">
        <v>103</v>
      </c>
      <c r="F129" s="11">
        <v>86</v>
      </c>
      <c r="G129" s="11">
        <f>2+3</f>
        <v>5</v>
      </c>
      <c r="H129" s="11">
        <f>1+2</f>
        <v>3</v>
      </c>
      <c r="I129" s="11">
        <v>27</v>
      </c>
      <c r="J129" s="11">
        <v>14</v>
      </c>
      <c r="K129" s="7">
        <f t="shared" si="14"/>
        <v>452</v>
      </c>
      <c r="L129" s="7">
        <f t="shared" si="14"/>
        <v>363</v>
      </c>
    </row>
    <row r="130" spans="1:12" x14ac:dyDescent="0.25">
      <c r="A130" s="12">
        <v>31</v>
      </c>
      <c r="B130" s="13" t="s">
        <v>42</v>
      </c>
      <c r="C130" s="11">
        <v>304</v>
      </c>
      <c r="D130" s="11">
        <v>257</v>
      </c>
      <c r="E130" s="11">
        <v>70</v>
      </c>
      <c r="F130" s="11">
        <v>68</v>
      </c>
      <c r="G130" s="11">
        <f>4+4</f>
        <v>8</v>
      </c>
      <c r="H130" s="11">
        <f>2+2</f>
        <v>4</v>
      </c>
      <c r="I130" s="11">
        <v>13</v>
      </c>
      <c r="J130" s="11">
        <v>12</v>
      </c>
      <c r="K130" s="7">
        <f t="shared" si="14"/>
        <v>395</v>
      </c>
      <c r="L130" s="7">
        <f t="shared" si="14"/>
        <v>341</v>
      </c>
    </row>
    <row r="131" spans="1:12" x14ac:dyDescent="0.25">
      <c r="A131" s="12">
        <v>32</v>
      </c>
      <c r="B131" s="13" t="s">
        <v>43</v>
      </c>
      <c r="C131" s="11">
        <v>35</v>
      </c>
      <c r="D131" s="11">
        <v>33</v>
      </c>
      <c r="E131" s="11">
        <v>8</v>
      </c>
      <c r="F131" s="11">
        <v>7</v>
      </c>
      <c r="G131" s="11">
        <v>0</v>
      </c>
      <c r="H131" s="11">
        <v>0</v>
      </c>
      <c r="I131" s="11">
        <v>0</v>
      </c>
      <c r="J131" s="11">
        <v>0</v>
      </c>
      <c r="K131" s="7">
        <f t="shared" si="14"/>
        <v>43</v>
      </c>
      <c r="L131" s="7">
        <f t="shared" si="14"/>
        <v>40</v>
      </c>
    </row>
    <row r="132" spans="1:12" x14ac:dyDescent="0.25">
      <c r="A132" s="12">
        <v>33</v>
      </c>
      <c r="B132" s="13" t="s">
        <v>44</v>
      </c>
      <c r="C132" s="11">
        <v>37</v>
      </c>
      <c r="D132" s="11">
        <v>32</v>
      </c>
      <c r="E132" s="11">
        <v>13</v>
      </c>
      <c r="F132" s="11">
        <v>12</v>
      </c>
      <c r="G132" s="11">
        <f>1+0</f>
        <v>1</v>
      </c>
      <c r="H132" s="11">
        <v>0</v>
      </c>
      <c r="I132" s="11">
        <v>7</v>
      </c>
      <c r="J132" s="11">
        <v>4</v>
      </c>
      <c r="K132" s="7">
        <f t="shared" si="14"/>
        <v>58</v>
      </c>
      <c r="L132" s="7">
        <f t="shared" si="14"/>
        <v>48</v>
      </c>
    </row>
    <row r="133" spans="1:12" x14ac:dyDescent="0.25">
      <c r="A133" s="12">
        <v>34</v>
      </c>
      <c r="B133" s="13" t="s">
        <v>45</v>
      </c>
      <c r="C133" s="11">
        <v>222</v>
      </c>
      <c r="D133" s="11">
        <v>226</v>
      </c>
      <c r="E133" s="11">
        <v>35</v>
      </c>
      <c r="F133" s="11">
        <v>33</v>
      </c>
      <c r="G133" s="11">
        <v>1</v>
      </c>
      <c r="H133" s="11">
        <v>0</v>
      </c>
      <c r="I133" s="11">
        <v>0</v>
      </c>
      <c r="J133" s="11">
        <v>0</v>
      </c>
      <c r="K133" s="7">
        <f t="shared" si="14"/>
        <v>258</v>
      </c>
      <c r="L133" s="7">
        <f t="shared" si="14"/>
        <v>259</v>
      </c>
    </row>
    <row r="134" spans="1:12" x14ac:dyDescent="0.25">
      <c r="A134" s="12">
        <v>35</v>
      </c>
      <c r="B134" s="13" t="s">
        <v>46</v>
      </c>
      <c r="C134" s="11">
        <v>290</v>
      </c>
      <c r="D134" s="11">
        <v>240</v>
      </c>
      <c r="E134" s="11">
        <v>57</v>
      </c>
      <c r="F134" s="11">
        <v>57</v>
      </c>
      <c r="G134" s="11">
        <f>1+1</f>
        <v>2</v>
      </c>
      <c r="H134" s="11">
        <f>0+1</f>
        <v>1</v>
      </c>
      <c r="I134" s="11">
        <v>32</v>
      </c>
      <c r="J134" s="11">
        <v>25</v>
      </c>
      <c r="K134" s="7">
        <f t="shared" si="14"/>
        <v>381</v>
      </c>
      <c r="L134" s="7">
        <f t="shared" si="14"/>
        <v>323</v>
      </c>
    </row>
    <row r="135" spans="1:12" x14ac:dyDescent="0.25">
      <c r="A135" s="12">
        <v>36</v>
      </c>
      <c r="B135" s="13" t="s">
        <v>47</v>
      </c>
      <c r="C135" s="11">
        <v>322</v>
      </c>
      <c r="D135" s="11">
        <v>297</v>
      </c>
      <c r="E135" s="11">
        <v>73</v>
      </c>
      <c r="F135" s="11">
        <v>65</v>
      </c>
      <c r="G135" s="11">
        <f>2+1</f>
        <v>3</v>
      </c>
      <c r="H135" s="11">
        <f>3+1</f>
        <v>4</v>
      </c>
      <c r="I135" s="11">
        <v>3</v>
      </c>
      <c r="J135" s="11">
        <v>3</v>
      </c>
      <c r="K135" s="7">
        <f t="shared" si="14"/>
        <v>401</v>
      </c>
      <c r="L135" s="7">
        <f t="shared" si="14"/>
        <v>369</v>
      </c>
    </row>
    <row r="136" spans="1:12" x14ac:dyDescent="0.25">
      <c r="A136" s="12">
        <v>37</v>
      </c>
      <c r="B136" s="13" t="s">
        <v>48</v>
      </c>
      <c r="C136" s="11">
        <v>46</v>
      </c>
      <c r="D136" s="11">
        <v>47</v>
      </c>
      <c r="E136" s="11">
        <v>21</v>
      </c>
      <c r="F136" s="11">
        <v>21</v>
      </c>
      <c r="G136" s="11">
        <f>0+1</f>
        <v>1</v>
      </c>
      <c r="H136" s="11">
        <f>0+1</f>
        <v>1</v>
      </c>
      <c r="I136" s="11">
        <v>5</v>
      </c>
      <c r="J136" s="11">
        <v>5</v>
      </c>
      <c r="K136" s="7">
        <f t="shared" si="14"/>
        <v>73</v>
      </c>
      <c r="L136" s="7">
        <f t="shared" si="14"/>
        <v>74</v>
      </c>
    </row>
    <row r="137" spans="1:12" x14ac:dyDescent="0.25">
      <c r="A137" s="12">
        <v>38</v>
      </c>
      <c r="B137" s="13" t="s">
        <v>49</v>
      </c>
      <c r="C137" s="11">
        <v>86</v>
      </c>
      <c r="D137" s="11">
        <v>87</v>
      </c>
      <c r="E137" s="11">
        <v>33</v>
      </c>
      <c r="F137" s="11">
        <v>33</v>
      </c>
      <c r="G137" s="11">
        <f>2+2</f>
        <v>4</v>
      </c>
      <c r="H137" s="11">
        <f>2+2</f>
        <v>4</v>
      </c>
      <c r="I137" s="11">
        <v>8</v>
      </c>
      <c r="J137" s="11">
        <v>8</v>
      </c>
      <c r="K137" s="7">
        <f t="shared" si="14"/>
        <v>131</v>
      </c>
      <c r="L137" s="7">
        <f t="shared" si="14"/>
        <v>132</v>
      </c>
    </row>
    <row r="138" spans="1:12" x14ac:dyDescent="0.25">
      <c r="A138" s="12">
        <v>39</v>
      </c>
      <c r="B138" s="13" t="s">
        <v>50</v>
      </c>
      <c r="C138" s="11">
        <v>164</v>
      </c>
      <c r="D138" s="11">
        <v>93</v>
      </c>
      <c r="E138" s="11">
        <v>48</v>
      </c>
      <c r="F138" s="11">
        <v>30</v>
      </c>
      <c r="G138" s="11">
        <f>0+1</f>
        <v>1</v>
      </c>
      <c r="H138" s="11">
        <v>0</v>
      </c>
      <c r="I138" s="11">
        <v>2</v>
      </c>
      <c r="J138" s="11">
        <v>1</v>
      </c>
      <c r="K138" s="7">
        <f t="shared" si="14"/>
        <v>215</v>
      </c>
      <c r="L138" s="7">
        <f t="shared" si="14"/>
        <v>124</v>
      </c>
    </row>
    <row r="139" spans="1:12" x14ac:dyDescent="0.25">
      <c r="A139" s="12">
        <v>40</v>
      </c>
      <c r="B139" s="13" t="s">
        <v>96</v>
      </c>
      <c r="C139" s="11">
        <v>258</v>
      </c>
      <c r="D139" s="11">
        <v>249</v>
      </c>
      <c r="E139" s="11">
        <v>46</v>
      </c>
      <c r="F139" s="11">
        <v>42</v>
      </c>
      <c r="G139" s="11">
        <f>2+4</f>
        <v>6</v>
      </c>
      <c r="H139" s="11">
        <f>2+4</f>
        <v>6</v>
      </c>
      <c r="I139" s="11">
        <v>8</v>
      </c>
      <c r="J139" s="11">
        <v>8</v>
      </c>
      <c r="K139" s="7">
        <f t="shared" si="14"/>
        <v>318</v>
      </c>
      <c r="L139" s="7">
        <f t="shared" si="14"/>
        <v>305</v>
      </c>
    </row>
    <row r="140" spans="1:12" x14ac:dyDescent="0.25">
      <c r="A140" s="12">
        <v>41</v>
      </c>
      <c r="B140" s="13" t="s">
        <v>51</v>
      </c>
      <c r="C140" s="11">
        <v>302</v>
      </c>
      <c r="D140" s="11">
        <v>331</v>
      </c>
      <c r="E140" s="11">
        <v>52</v>
      </c>
      <c r="F140" s="11">
        <v>56</v>
      </c>
      <c r="G140" s="11">
        <v>0</v>
      </c>
      <c r="H140" s="11">
        <v>0</v>
      </c>
      <c r="I140" s="11">
        <v>14</v>
      </c>
      <c r="J140" s="11">
        <v>14</v>
      </c>
      <c r="K140" s="7">
        <f t="shared" si="14"/>
        <v>368</v>
      </c>
      <c r="L140" s="7">
        <f t="shared" si="14"/>
        <v>401</v>
      </c>
    </row>
    <row r="141" spans="1:12" x14ac:dyDescent="0.25">
      <c r="A141" s="12">
        <v>42</v>
      </c>
      <c r="B141" s="13" t="s">
        <v>52</v>
      </c>
      <c r="C141" s="11">
        <v>235</v>
      </c>
      <c r="D141" s="11">
        <v>250</v>
      </c>
      <c r="E141" s="11">
        <v>46</v>
      </c>
      <c r="F141" s="11">
        <v>42</v>
      </c>
      <c r="G141" s="11">
        <v>0</v>
      </c>
      <c r="H141" s="11">
        <v>0</v>
      </c>
      <c r="I141" s="11">
        <v>3</v>
      </c>
      <c r="J141" s="11">
        <v>3</v>
      </c>
      <c r="K141" s="7">
        <f t="shared" si="14"/>
        <v>284</v>
      </c>
      <c r="L141" s="7">
        <f t="shared" si="14"/>
        <v>295</v>
      </c>
    </row>
    <row r="142" spans="1:12" x14ac:dyDescent="0.25">
      <c r="A142" s="12">
        <v>43</v>
      </c>
      <c r="B142" s="13" t="s">
        <v>53</v>
      </c>
      <c r="C142" s="11">
        <v>46</v>
      </c>
      <c r="D142" s="11">
        <v>42</v>
      </c>
      <c r="E142" s="11">
        <v>17</v>
      </c>
      <c r="F142" s="11">
        <v>17</v>
      </c>
      <c r="G142" s="11">
        <f>3+1</f>
        <v>4</v>
      </c>
      <c r="H142" s="11">
        <f>2+0</f>
        <v>2</v>
      </c>
      <c r="I142" s="11">
        <v>0</v>
      </c>
      <c r="J142" s="11">
        <v>0</v>
      </c>
      <c r="K142" s="7">
        <f t="shared" si="14"/>
        <v>67</v>
      </c>
      <c r="L142" s="7">
        <f t="shared" si="14"/>
        <v>61</v>
      </c>
    </row>
    <row r="143" spans="1:12" x14ac:dyDescent="0.25">
      <c r="A143" s="12">
        <v>44</v>
      </c>
      <c r="B143" s="13" t="s">
        <v>54</v>
      </c>
      <c r="C143" s="11">
        <v>54</v>
      </c>
      <c r="D143" s="11">
        <v>50</v>
      </c>
      <c r="E143" s="11">
        <v>18</v>
      </c>
      <c r="F143" s="11">
        <v>19</v>
      </c>
      <c r="G143" s="11">
        <v>0</v>
      </c>
      <c r="H143" s="11">
        <v>0</v>
      </c>
      <c r="I143" s="11">
        <v>2</v>
      </c>
      <c r="J143" s="11">
        <v>2</v>
      </c>
      <c r="K143" s="7">
        <f t="shared" si="14"/>
        <v>74</v>
      </c>
      <c r="L143" s="7">
        <f t="shared" si="14"/>
        <v>71</v>
      </c>
    </row>
    <row r="144" spans="1:12" x14ac:dyDescent="0.25">
      <c r="A144" s="12">
        <v>45</v>
      </c>
      <c r="B144" s="13" t="s">
        <v>55</v>
      </c>
      <c r="C144" s="11">
        <v>538</v>
      </c>
      <c r="D144" s="11">
        <v>541</v>
      </c>
      <c r="E144" s="11">
        <v>93</v>
      </c>
      <c r="F144" s="11">
        <v>94</v>
      </c>
      <c r="G144" s="11">
        <v>0</v>
      </c>
      <c r="H144" s="11">
        <v>0</v>
      </c>
      <c r="I144" s="11">
        <v>3</v>
      </c>
      <c r="J144" s="11">
        <v>3</v>
      </c>
      <c r="K144" s="7">
        <f t="shared" si="14"/>
        <v>634</v>
      </c>
      <c r="L144" s="7">
        <f t="shared" si="14"/>
        <v>638</v>
      </c>
    </row>
    <row r="145" spans="1:12" x14ac:dyDescent="0.25">
      <c r="A145" s="12">
        <v>46</v>
      </c>
      <c r="B145" s="13" t="s">
        <v>56</v>
      </c>
      <c r="C145" s="11">
        <v>449</v>
      </c>
      <c r="D145" s="11">
        <v>393</v>
      </c>
      <c r="E145" s="11">
        <v>100</v>
      </c>
      <c r="F145" s="11">
        <v>94</v>
      </c>
      <c r="G145" s="11">
        <v>0</v>
      </c>
      <c r="H145" s="11">
        <v>0</v>
      </c>
      <c r="I145" s="11">
        <v>4</v>
      </c>
      <c r="J145" s="11">
        <v>4</v>
      </c>
      <c r="K145" s="7">
        <f t="shared" si="14"/>
        <v>553</v>
      </c>
      <c r="L145" s="7">
        <f t="shared" si="14"/>
        <v>491</v>
      </c>
    </row>
    <row r="146" spans="1:12" x14ac:dyDescent="0.25">
      <c r="B146" s="8" t="s">
        <v>10</v>
      </c>
      <c r="C146" s="9">
        <f t="shared" ref="C146:L146" si="15">SUM(C103:C145)</f>
        <v>26954</v>
      </c>
      <c r="D146" s="9">
        <f t="shared" si="15"/>
        <v>15538</v>
      </c>
      <c r="E146" s="9">
        <f t="shared" si="15"/>
        <v>6719</v>
      </c>
      <c r="F146" s="9">
        <f t="shared" si="15"/>
        <v>5097</v>
      </c>
      <c r="G146" s="9">
        <f t="shared" si="15"/>
        <v>1383</v>
      </c>
      <c r="H146" s="9">
        <f t="shared" si="15"/>
        <v>933</v>
      </c>
      <c r="I146" s="9">
        <f t="shared" si="15"/>
        <v>1089</v>
      </c>
      <c r="J146" s="9">
        <f t="shared" si="15"/>
        <v>702</v>
      </c>
      <c r="K146" s="9">
        <f t="shared" si="15"/>
        <v>36145</v>
      </c>
      <c r="L146" s="9">
        <f t="shared" si="15"/>
        <v>22270</v>
      </c>
    </row>
    <row r="147" spans="1:12" ht="15.75" x14ac:dyDescent="0.25">
      <c r="A147" s="52" t="s">
        <v>57</v>
      </c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</row>
    <row r="148" spans="1:12" x14ac:dyDescent="0.25">
      <c r="A148" s="3">
        <v>47</v>
      </c>
      <c r="B148" s="4" t="s">
        <v>58</v>
      </c>
      <c r="C148" s="11">
        <v>919</v>
      </c>
      <c r="D148" s="11">
        <v>659</v>
      </c>
      <c r="E148" s="11">
        <v>143</v>
      </c>
      <c r="F148" s="11">
        <v>130</v>
      </c>
      <c r="G148" s="11">
        <v>0</v>
      </c>
      <c r="H148" s="11">
        <v>0</v>
      </c>
      <c r="I148" s="10">
        <v>89</v>
      </c>
      <c r="J148" s="10">
        <v>76</v>
      </c>
      <c r="K148" s="7">
        <f t="shared" ref="K148:L163" si="16">C148+E148+G148+I148</f>
        <v>1151</v>
      </c>
      <c r="L148" s="7">
        <f t="shared" si="16"/>
        <v>865</v>
      </c>
    </row>
    <row r="149" spans="1:12" x14ac:dyDescent="0.25">
      <c r="A149" s="3">
        <v>48</v>
      </c>
      <c r="B149" s="4" t="s">
        <v>59</v>
      </c>
      <c r="C149" s="11">
        <v>241</v>
      </c>
      <c r="D149" s="11">
        <v>178</v>
      </c>
      <c r="E149" s="11">
        <v>57</v>
      </c>
      <c r="F149" s="11">
        <v>41</v>
      </c>
      <c r="G149" s="11">
        <v>0</v>
      </c>
      <c r="H149" s="11">
        <v>0</v>
      </c>
      <c r="I149" s="10">
        <v>1</v>
      </c>
      <c r="J149" s="10">
        <v>1</v>
      </c>
      <c r="K149" s="7">
        <f t="shared" si="16"/>
        <v>299</v>
      </c>
      <c r="L149" s="7">
        <f t="shared" si="16"/>
        <v>220</v>
      </c>
    </row>
    <row r="150" spans="1:12" x14ac:dyDescent="0.25">
      <c r="A150" s="3">
        <v>49</v>
      </c>
      <c r="B150" s="4" t="s">
        <v>60</v>
      </c>
      <c r="C150" s="11">
        <v>0</v>
      </c>
      <c r="D150" s="11">
        <v>0</v>
      </c>
      <c r="E150" s="11">
        <v>0</v>
      </c>
      <c r="F150" s="11">
        <v>0</v>
      </c>
      <c r="G150" s="11">
        <f>72+42</f>
        <v>114</v>
      </c>
      <c r="H150" s="11">
        <f>27+16</f>
        <v>43</v>
      </c>
      <c r="I150" s="10">
        <v>0</v>
      </c>
      <c r="J150" s="10">
        <v>0</v>
      </c>
      <c r="K150" s="7">
        <f t="shared" si="16"/>
        <v>114</v>
      </c>
      <c r="L150" s="7">
        <f t="shared" si="16"/>
        <v>43</v>
      </c>
    </row>
    <row r="151" spans="1:12" x14ac:dyDescent="0.25">
      <c r="A151" s="3">
        <v>50</v>
      </c>
      <c r="B151" s="4" t="s">
        <v>61</v>
      </c>
      <c r="C151" s="11">
        <v>1573</v>
      </c>
      <c r="D151" s="11">
        <v>1212</v>
      </c>
      <c r="E151" s="11">
        <v>686</v>
      </c>
      <c r="F151" s="11">
        <v>592</v>
      </c>
      <c r="G151" s="11">
        <f>2+1</f>
        <v>3</v>
      </c>
      <c r="H151" s="11">
        <f>1+1</f>
        <v>2</v>
      </c>
      <c r="I151" s="10">
        <v>40</v>
      </c>
      <c r="J151" s="10">
        <v>36</v>
      </c>
      <c r="K151" s="7">
        <f t="shared" si="16"/>
        <v>2302</v>
      </c>
      <c r="L151" s="7">
        <f t="shared" si="16"/>
        <v>1842</v>
      </c>
    </row>
    <row r="152" spans="1:12" ht="12.75" customHeight="1" x14ac:dyDescent="0.25">
      <c r="A152" s="3">
        <v>51</v>
      </c>
      <c r="B152" s="4" t="s">
        <v>62</v>
      </c>
      <c r="C152" s="10">
        <v>2877</v>
      </c>
      <c r="D152" s="10">
        <v>841</v>
      </c>
      <c r="E152" s="10">
        <v>404</v>
      </c>
      <c r="F152" s="10">
        <v>286</v>
      </c>
      <c r="G152" s="11">
        <f>10+5</f>
        <v>15</v>
      </c>
      <c r="H152" s="11">
        <v>0</v>
      </c>
      <c r="I152" s="10">
        <v>121</v>
      </c>
      <c r="J152" s="10">
        <v>65</v>
      </c>
      <c r="K152" s="7">
        <f t="shared" si="16"/>
        <v>3417</v>
      </c>
      <c r="L152" s="7">
        <f t="shared" si="16"/>
        <v>1192</v>
      </c>
    </row>
    <row r="153" spans="1:12" x14ac:dyDescent="0.25">
      <c r="A153" s="3">
        <v>52</v>
      </c>
      <c r="B153" s="4" t="s">
        <v>63</v>
      </c>
      <c r="C153" s="10">
        <v>0</v>
      </c>
      <c r="D153" s="10">
        <v>0</v>
      </c>
      <c r="E153" s="10">
        <v>0</v>
      </c>
      <c r="F153" s="10">
        <v>0</v>
      </c>
      <c r="G153" s="11">
        <f>160+110</f>
        <v>270</v>
      </c>
      <c r="H153" s="11">
        <f>103+71</f>
        <v>174</v>
      </c>
      <c r="I153" s="10">
        <v>0</v>
      </c>
      <c r="J153" s="10">
        <v>0</v>
      </c>
      <c r="K153" s="7">
        <f t="shared" si="16"/>
        <v>270</v>
      </c>
      <c r="L153" s="7">
        <f t="shared" si="16"/>
        <v>174</v>
      </c>
    </row>
    <row r="154" spans="1:12" x14ac:dyDescent="0.25">
      <c r="A154" s="3">
        <v>53</v>
      </c>
      <c r="B154" s="4" t="s">
        <v>64</v>
      </c>
      <c r="C154" s="10">
        <v>159</v>
      </c>
      <c r="D154" s="10">
        <v>142</v>
      </c>
      <c r="E154" s="10">
        <v>71</v>
      </c>
      <c r="F154" s="10">
        <v>70</v>
      </c>
      <c r="G154" s="11">
        <f>1+1</f>
        <v>2</v>
      </c>
      <c r="H154" s="11">
        <f>1+0</f>
        <v>1</v>
      </c>
      <c r="I154" s="10">
        <v>8</v>
      </c>
      <c r="J154" s="10">
        <v>7</v>
      </c>
      <c r="K154" s="7">
        <f t="shared" si="16"/>
        <v>240</v>
      </c>
      <c r="L154" s="7">
        <f t="shared" si="16"/>
        <v>220</v>
      </c>
    </row>
    <row r="155" spans="1:12" x14ac:dyDescent="0.25">
      <c r="A155" s="3">
        <v>54</v>
      </c>
      <c r="B155" s="4" t="s">
        <v>65</v>
      </c>
      <c r="C155" s="10">
        <v>767</v>
      </c>
      <c r="D155" s="10">
        <v>515</v>
      </c>
      <c r="E155" s="10">
        <v>90</v>
      </c>
      <c r="F155" s="10">
        <v>75</v>
      </c>
      <c r="G155" s="11">
        <f>1+1</f>
        <v>2</v>
      </c>
      <c r="H155" s="11">
        <f>1+1</f>
        <v>2</v>
      </c>
      <c r="I155" s="10">
        <v>49</v>
      </c>
      <c r="J155" s="10">
        <v>36</v>
      </c>
      <c r="K155" s="7">
        <f t="shared" si="16"/>
        <v>908</v>
      </c>
      <c r="L155" s="7">
        <f t="shared" si="16"/>
        <v>628</v>
      </c>
    </row>
    <row r="156" spans="1:12" ht="24" x14ac:dyDescent="0.25">
      <c r="A156" s="3">
        <v>55</v>
      </c>
      <c r="B156" s="4" t="s">
        <v>66</v>
      </c>
      <c r="C156" s="10">
        <v>698</v>
      </c>
      <c r="D156" s="10">
        <v>599</v>
      </c>
      <c r="E156" s="10">
        <v>248</v>
      </c>
      <c r="F156" s="10">
        <v>219</v>
      </c>
      <c r="G156" s="11">
        <f>1+3</f>
        <v>4</v>
      </c>
      <c r="H156" s="11">
        <f>1+3</f>
        <v>4</v>
      </c>
      <c r="I156" s="10">
        <v>39</v>
      </c>
      <c r="J156" s="10">
        <v>34</v>
      </c>
      <c r="K156" s="7">
        <f t="shared" si="16"/>
        <v>989</v>
      </c>
      <c r="L156" s="7">
        <f t="shared" si="16"/>
        <v>856</v>
      </c>
    </row>
    <row r="157" spans="1:12" x14ac:dyDescent="0.25">
      <c r="A157" s="3">
        <v>56</v>
      </c>
      <c r="B157" s="4" t="s">
        <v>67</v>
      </c>
      <c r="C157" s="10">
        <v>1218</v>
      </c>
      <c r="D157" s="10">
        <v>760</v>
      </c>
      <c r="E157" s="10">
        <v>239</v>
      </c>
      <c r="F157" s="10">
        <v>202</v>
      </c>
      <c r="G157" s="11">
        <f>1+4</f>
        <v>5</v>
      </c>
      <c r="H157" s="11">
        <f>1+4</f>
        <v>5</v>
      </c>
      <c r="I157" s="10">
        <v>133</v>
      </c>
      <c r="J157" s="10">
        <v>90</v>
      </c>
      <c r="K157" s="7">
        <f t="shared" si="16"/>
        <v>1595</v>
      </c>
      <c r="L157" s="7">
        <f t="shared" si="16"/>
        <v>1057</v>
      </c>
    </row>
    <row r="158" spans="1:12" x14ac:dyDescent="0.25">
      <c r="A158" s="3">
        <v>57</v>
      </c>
      <c r="B158" s="4" t="s">
        <v>68</v>
      </c>
      <c r="C158" s="10">
        <v>359</v>
      </c>
      <c r="D158" s="10">
        <v>271</v>
      </c>
      <c r="E158" s="10">
        <v>54</v>
      </c>
      <c r="F158" s="10">
        <v>50</v>
      </c>
      <c r="G158" s="11">
        <f>1+0</f>
        <v>1</v>
      </c>
      <c r="H158" s="11">
        <f>1+0</f>
        <v>1</v>
      </c>
      <c r="I158" s="10">
        <v>132</v>
      </c>
      <c r="J158" s="10">
        <v>99</v>
      </c>
      <c r="K158" s="7">
        <f t="shared" si="16"/>
        <v>546</v>
      </c>
      <c r="L158" s="7">
        <f t="shared" si="16"/>
        <v>421</v>
      </c>
    </row>
    <row r="159" spans="1:12" x14ac:dyDescent="0.25">
      <c r="A159" s="3">
        <v>58</v>
      </c>
      <c r="B159" s="4" t="s">
        <v>69</v>
      </c>
      <c r="C159" s="10">
        <v>1167</v>
      </c>
      <c r="D159" s="10">
        <v>940</v>
      </c>
      <c r="E159" s="10">
        <v>580</v>
      </c>
      <c r="F159" s="10">
        <v>509</v>
      </c>
      <c r="G159" s="11">
        <f>18+6</f>
        <v>24</v>
      </c>
      <c r="H159" s="11">
        <f>13+1</f>
        <v>14</v>
      </c>
      <c r="I159" s="10">
        <v>79</v>
      </c>
      <c r="J159" s="10">
        <v>69</v>
      </c>
      <c r="K159" s="7">
        <f t="shared" si="16"/>
        <v>1850</v>
      </c>
      <c r="L159" s="7">
        <f t="shared" si="16"/>
        <v>1532</v>
      </c>
    </row>
    <row r="160" spans="1:12" x14ac:dyDescent="0.25">
      <c r="A160" s="12">
        <v>59</v>
      </c>
      <c r="B160" s="4" t="s">
        <v>70</v>
      </c>
      <c r="C160" s="11">
        <v>251</v>
      </c>
      <c r="D160" s="11">
        <v>241</v>
      </c>
      <c r="E160" s="11">
        <v>134</v>
      </c>
      <c r="F160" s="11">
        <v>131</v>
      </c>
      <c r="G160" s="11">
        <f>14+10</f>
        <v>24</v>
      </c>
      <c r="H160" s="11">
        <f>14+10</f>
        <v>24</v>
      </c>
      <c r="I160" s="10">
        <v>10</v>
      </c>
      <c r="J160" s="10">
        <v>9</v>
      </c>
      <c r="K160" s="7">
        <f t="shared" si="16"/>
        <v>419</v>
      </c>
      <c r="L160" s="7">
        <f t="shared" si="16"/>
        <v>405</v>
      </c>
    </row>
    <row r="161" spans="1:12" ht="15.75" customHeight="1" x14ac:dyDescent="0.25">
      <c r="A161" s="12">
        <v>60</v>
      </c>
      <c r="B161" s="4" t="s">
        <v>71</v>
      </c>
      <c r="C161" s="11">
        <v>0</v>
      </c>
      <c r="D161" s="11">
        <v>0</v>
      </c>
      <c r="E161" s="11">
        <v>0</v>
      </c>
      <c r="F161" s="11">
        <v>0</v>
      </c>
      <c r="G161" s="11">
        <f>229+171</f>
        <v>400</v>
      </c>
      <c r="H161" s="11">
        <f>227+166</f>
        <v>393</v>
      </c>
      <c r="I161" s="10">
        <v>0</v>
      </c>
      <c r="J161" s="10">
        <v>0</v>
      </c>
      <c r="K161" s="7">
        <f t="shared" si="16"/>
        <v>400</v>
      </c>
      <c r="L161" s="7">
        <f t="shared" si="16"/>
        <v>393</v>
      </c>
    </row>
    <row r="162" spans="1:12" x14ac:dyDescent="0.25">
      <c r="A162" s="12">
        <v>61</v>
      </c>
      <c r="B162" s="4" t="s">
        <v>72</v>
      </c>
      <c r="C162" s="11">
        <v>308</v>
      </c>
      <c r="D162" s="11">
        <v>296</v>
      </c>
      <c r="E162" s="11">
        <v>642</v>
      </c>
      <c r="F162" s="11">
        <v>621</v>
      </c>
      <c r="G162" s="11">
        <f>782+486</f>
        <v>1268</v>
      </c>
      <c r="H162" s="11">
        <f>759+474</f>
        <v>1233</v>
      </c>
      <c r="I162" s="10">
        <v>4</v>
      </c>
      <c r="J162" s="10">
        <v>4</v>
      </c>
      <c r="K162" s="7">
        <f t="shared" si="16"/>
        <v>2222</v>
      </c>
      <c r="L162" s="7">
        <f t="shared" si="16"/>
        <v>2154</v>
      </c>
    </row>
    <row r="163" spans="1:12" x14ac:dyDescent="0.25">
      <c r="A163" s="32">
        <v>62</v>
      </c>
      <c r="B163" s="33" t="s">
        <v>73</v>
      </c>
      <c r="C163" s="32"/>
      <c r="D163" s="32"/>
      <c r="E163" s="32"/>
      <c r="F163" s="32"/>
      <c r="G163" s="32"/>
      <c r="H163" s="32"/>
      <c r="I163" s="34"/>
      <c r="J163" s="34"/>
      <c r="K163" s="35">
        <f t="shared" si="16"/>
        <v>0</v>
      </c>
      <c r="L163" s="35">
        <f t="shared" si="16"/>
        <v>0</v>
      </c>
    </row>
    <row r="164" spans="1:12" x14ac:dyDescent="0.25">
      <c r="B164" s="8" t="s">
        <v>10</v>
      </c>
      <c r="C164" s="8">
        <f t="shared" ref="C164:L164" si="17">SUM(C148:C163)</f>
        <v>10537</v>
      </c>
      <c r="D164" s="8">
        <f t="shared" si="17"/>
        <v>6654</v>
      </c>
      <c r="E164" s="8">
        <f t="shared" si="17"/>
        <v>3348</v>
      </c>
      <c r="F164" s="8">
        <f t="shared" si="17"/>
        <v>2926</v>
      </c>
      <c r="G164" s="8">
        <f t="shared" si="17"/>
        <v>2132</v>
      </c>
      <c r="H164" s="8">
        <f t="shared" si="17"/>
        <v>1896</v>
      </c>
      <c r="I164" s="8">
        <f t="shared" si="17"/>
        <v>705</v>
      </c>
      <c r="J164" s="8">
        <f t="shared" si="17"/>
        <v>526</v>
      </c>
      <c r="K164" s="8">
        <f t="shared" si="17"/>
        <v>16722</v>
      </c>
      <c r="L164" s="8">
        <f t="shared" si="17"/>
        <v>12002</v>
      </c>
    </row>
    <row r="165" spans="1:12" ht="15.75" x14ac:dyDescent="0.25">
      <c r="A165" s="52" t="s">
        <v>74</v>
      </c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</row>
    <row r="166" spans="1:12" x14ac:dyDescent="0.25">
      <c r="A166" s="3">
        <v>63</v>
      </c>
      <c r="B166" s="4" t="s">
        <v>75</v>
      </c>
      <c r="C166" s="10">
        <v>559</v>
      </c>
      <c r="D166" s="10">
        <v>478</v>
      </c>
      <c r="E166" s="10">
        <v>235</v>
      </c>
      <c r="F166" s="10">
        <v>215</v>
      </c>
      <c r="G166" s="10">
        <f>27+21</f>
        <v>48</v>
      </c>
      <c r="H166" s="10">
        <f>24+20</f>
        <v>44</v>
      </c>
      <c r="I166" s="10">
        <v>1</v>
      </c>
      <c r="J166" s="10">
        <v>1</v>
      </c>
      <c r="K166" s="7">
        <f t="shared" ref="K166:L171" si="18">C166+E166+G166+I166</f>
        <v>843</v>
      </c>
      <c r="L166" s="7">
        <f t="shared" si="18"/>
        <v>738</v>
      </c>
    </row>
    <row r="167" spans="1:12" x14ac:dyDescent="0.25">
      <c r="A167" s="3">
        <v>64</v>
      </c>
      <c r="B167" s="4" t="s">
        <v>76</v>
      </c>
      <c r="C167" s="10">
        <v>334</v>
      </c>
      <c r="D167" s="10">
        <v>303</v>
      </c>
      <c r="E167" s="10">
        <v>182</v>
      </c>
      <c r="F167" s="10">
        <v>175</v>
      </c>
      <c r="G167" s="10">
        <f>19+7</f>
        <v>26</v>
      </c>
      <c r="H167" s="10">
        <f>17+4</f>
        <v>21</v>
      </c>
      <c r="I167" s="10">
        <v>4</v>
      </c>
      <c r="J167" s="10">
        <v>3</v>
      </c>
      <c r="K167" s="7">
        <f t="shared" si="18"/>
        <v>546</v>
      </c>
      <c r="L167" s="7">
        <f t="shared" si="18"/>
        <v>502</v>
      </c>
    </row>
    <row r="168" spans="1:12" x14ac:dyDescent="0.25">
      <c r="A168" s="3">
        <v>65</v>
      </c>
      <c r="B168" s="4" t="s">
        <v>77</v>
      </c>
      <c r="C168" s="10">
        <v>350</v>
      </c>
      <c r="D168" s="10">
        <v>224</v>
      </c>
      <c r="E168" s="10">
        <v>153</v>
      </c>
      <c r="F168" s="10">
        <v>106</v>
      </c>
      <c r="G168" s="10">
        <f>16+11</f>
        <v>27</v>
      </c>
      <c r="H168" s="10">
        <f>11+8</f>
        <v>19</v>
      </c>
      <c r="I168" s="10">
        <v>2</v>
      </c>
      <c r="J168" s="10">
        <v>2</v>
      </c>
      <c r="K168" s="7">
        <f t="shared" si="18"/>
        <v>532</v>
      </c>
      <c r="L168" s="7">
        <f t="shared" si="18"/>
        <v>351</v>
      </c>
    </row>
    <row r="169" spans="1:12" ht="15.75" customHeight="1" x14ac:dyDescent="0.25">
      <c r="A169" s="3">
        <v>66</v>
      </c>
      <c r="B169" s="4" t="s">
        <v>78</v>
      </c>
      <c r="C169" s="10">
        <v>1392</v>
      </c>
      <c r="D169" s="10">
        <v>972</v>
      </c>
      <c r="E169" s="10">
        <v>498</v>
      </c>
      <c r="F169" s="10">
        <v>404</v>
      </c>
      <c r="G169" s="10">
        <f>102+57</f>
        <v>159</v>
      </c>
      <c r="H169" s="10">
        <f>70+32</f>
        <v>102</v>
      </c>
      <c r="I169" s="10">
        <v>45</v>
      </c>
      <c r="J169" s="10">
        <v>34</v>
      </c>
      <c r="K169" s="7">
        <f t="shared" si="18"/>
        <v>2094</v>
      </c>
      <c r="L169" s="7">
        <f t="shared" si="18"/>
        <v>1512</v>
      </c>
    </row>
    <row r="170" spans="1:12" x14ac:dyDescent="0.25">
      <c r="A170" s="3">
        <v>67</v>
      </c>
      <c r="B170" s="4" t="s">
        <v>79</v>
      </c>
      <c r="C170" s="10">
        <v>977</v>
      </c>
      <c r="D170" s="10">
        <v>657</v>
      </c>
      <c r="E170" s="10">
        <v>233</v>
      </c>
      <c r="F170" s="10">
        <v>193</v>
      </c>
      <c r="G170" s="10">
        <f>31+28</f>
        <v>59</v>
      </c>
      <c r="H170" s="10">
        <f>23+19</f>
        <v>42</v>
      </c>
      <c r="I170" s="10">
        <v>43</v>
      </c>
      <c r="J170" s="10">
        <v>34</v>
      </c>
      <c r="K170" s="7">
        <f t="shared" si="18"/>
        <v>1312</v>
      </c>
      <c r="L170" s="7">
        <f t="shared" si="18"/>
        <v>926</v>
      </c>
    </row>
    <row r="171" spans="1:12" x14ac:dyDescent="0.25">
      <c r="A171" s="3">
        <v>68</v>
      </c>
      <c r="B171" s="4" t="s">
        <v>80</v>
      </c>
      <c r="C171" s="10">
        <v>192</v>
      </c>
      <c r="D171" s="10">
        <v>153</v>
      </c>
      <c r="E171" s="10">
        <v>67</v>
      </c>
      <c r="F171" s="10">
        <v>65</v>
      </c>
      <c r="G171" s="10">
        <f>7+7</f>
        <v>14</v>
      </c>
      <c r="H171" s="10">
        <f>5+5</f>
        <v>10</v>
      </c>
      <c r="I171" s="10">
        <v>8</v>
      </c>
      <c r="J171" s="10">
        <v>8</v>
      </c>
      <c r="K171" s="7">
        <f t="shared" si="18"/>
        <v>281</v>
      </c>
      <c r="L171" s="7">
        <f t="shared" si="18"/>
        <v>236</v>
      </c>
    </row>
    <row r="172" spans="1:12" x14ac:dyDescent="0.25">
      <c r="B172" s="8" t="s">
        <v>10</v>
      </c>
      <c r="C172" s="9">
        <f t="shared" ref="C172:L172" si="19">SUM(C166:C171)</f>
        <v>3804</v>
      </c>
      <c r="D172" s="9">
        <f t="shared" si="19"/>
        <v>2787</v>
      </c>
      <c r="E172" s="9">
        <f t="shared" si="19"/>
        <v>1368</v>
      </c>
      <c r="F172" s="9">
        <f t="shared" si="19"/>
        <v>1158</v>
      </c>
      <c r="G172" s="9">
        <f t="shared" si="19"/>
        <v>333</v>
      </c>
      <c r="H172" s="9">
        <f t="shared" si="19"/>
        <v>238</v>
      </c>
      <c r="I172" s="9">
        <f t="shared" si="19"/>
        <v>103</v>
      </c>
      <c r="J172" s="9">
        <f t="shared" si="19"/>
        <v>82</v>
      </c>
      <c r="K172" s="9">
        <f t="shared" si="19"/>
        <v>5608</v>
      </c>
      <c r="L172" s="9">
        <f t="shared" si="19"/>
        <v>4265</v>
      </c>
    </row>
    <row r="173" spans="1:12" ht="15.75" x14ac:dyDescent="0.25">
      <c r="A173" s="52" t="s">
        <v>81</v>
      </c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</row>
    <row r="174" spans="1:12" x14ac:dyDescent="0.25">
      <c r="A174" s="3">
        <v>69</v>
      </c>
      <c r="B174" s="4" t="s">
        <v>82</v>
      </c>
      <c r="C174" s="11">
        <v>1141</v>
      </c>
      <c r="D174" s="11">
        <v>876</v>
      </c>
      <c r="E174" s="11">
        <v>370</v>
      </c>
      <c r="F174" s="11">
        <v>324</v>
      </c>
      <c r="G174" s="11">
        <f>35+27</f>
        <v>62</v>
      </c>
      <c r="H174" s="11">
        <f>25+17</f>
        <v>42</v>
      </c>
      <c r="I174" s="11">
        <v>33</v>
      </c>
      <c r="J174" s="11">
        <v>29</v>
      </c>
      <c r="K174" s="7">
        <f>C174+E174+G174+I174</f>
        <v>1606</v>
      </c>
      <c r="L174" s="7">
        <f>D174+F174+H174+J174</f>
        <v>1271</v>
      </c>
    </row>
    <row r="175" spans="1:12" x14ac:dyDescent="0.25">
      <c r="A175" s="3">
        <v>70</v>
      </c>
      <c r="B175" s="4" t="s">
        <v>93</v>
      </c>
      <c r="C175" s="11">
        <v>26</v>
      </c>
      <c r="D175" s="11">
        <v>23</v>
      </c>
      <c r="E175" s="11">
        <v>8</v>
      </c>
      <c r="F175" s="11">
        <v>7</v>
      </c>
      <c r="G175" s="11">
        <f>2+0</f>
        <v>2</v>
      </c>
      <c r="H175" s="11">
        <f>2+0</f>
        <v>2</v>
      </c>
      <c r="I175" s="11">
        <v>0</v>
      </c>
      <c r="J175" s="11">
        <v>0</v>
      </c>
      <c r="K175" s="7">
        <f t="shared" ref="K175:L177" si="20">C175+E175+G175+I175</f>
        <v>36</v>
      </c>
      <c r="L175" s="7">
        <f t="shared" si="20"/>
        <v>32</v>
      </c>
    </row>
    <row r="176" spans="1:12" x14ac:dyDescent="0.25">
      <c r="A176" s="3">
        <v>71</v>
      </c>
      <c r="B176" s="4" t="s">
        <v>83</v>
      </c>
      <c r="C176" s="11">
        <v>131</v>
      </c>
      <c r="D176" s="11">
        <v>52</v>
      </c>
      <c r="E176" s="11">
        <v>31</v>
      </c>
      <c r="F176" s="11">
        <v>24</v>
      </c>
      <c r="G176" s="11">
        <f>6+3</f>
        <v>9</v>
      </c>
      <c r="H176" s="11">
        <f>4+2</f>
        <v>6</v>
      </c>
      <c r="I176" s="11">
        <v>0</v>
      </c>
      <c r="J176" s="11">
        <v>0</v>
      </c>
      <c r="K176" s="7">
        <f t="shared" si="20"/>
        <v>171</v>
      </c>
      <c r="L176" s="7">
        <f t="shared" si="20"/>
        <v>82</v>
      </c>
    </row>
    <row r="177" spans="1:12" x14ac:dyDescent="0.25">
      <c r="A177" s="3">
        <v>72</v>
      </c>
      <c r="B177" s="15" t="s">
        <v>94</v>
      </c>
      <c r="C177" s="11">
        <v>33</v>
      </c>
      <c r="D177" s="11">
        <v>28</v>
      </c>
      <c r="E177" s="11">
        <v>6</v>
      </c>
      <c r="F177" s="11">
        <v>5</v>
      </c>
      <c r="G177" s="11">
        <f>1+0</f>
        <v>1</v>
      </c>
      <c r="H177" s="11">
        <f>1+0</f>
        <v>1</v>
      </c>
      <c r="I177" s="11">
        <v>2</v>
      </c>
      <c r="J177" s="11">
        <v>2</v>
      </c>
      <c r="K177" s="7">
        <f t="shared" si="20"/>
        <v>42</v>
      </c>
      <c r="L177" s="7">
        <f t="shared" si="20"/>
        <v>36</v>
      </c>
    </row>
    <row r="178" spans="1:12" ht="15" customHeight="1" x14ac:dyDescent="0.25">
      <c r="B178" s="8" t="s">
        <v>10</v>
      </c>
      <c r="C178" s="8">
        <f t="shared" ref="C178:L178" si="21">SUM(C174:C177)</f>
        <v>1331</v>
      </c>
      <c r="D178" s="8">
        <f t="shared" si="21"/>
        <v>979</v>
      </c>
      <c r="E178" s="8">
        <f t="shared" si="21"/>
        <v>415</v>
      </c>
      <c r="F178" s="8">
        <f t="shared" si="21"/>
        <v>360</v>
      </c>
      <c r="G178" s="8">
        <f t="shared" si="21"/>
        <v>74</v>
      </c>
      <c r="H178" s="8">
        <f t="shared" si="21"/>
        <v>51</v>
      </c>
      <c r="I178" s="8">
        <f t="shared" si="21"/>
        <v>35</v>
      </c>
      <c r="J178" s="8">
        <f t="shared" si="21"/>
        <v>31</v>
      </c>
      <c r="K178" s="8">
        <f t="shared" si="21"/>
        <v>1855</v>
      </c>
      <c r="L178" s="8">
        <f t="shared" si="21"/>
        <v>1421</v>
      </c>
    </row>
    <row r="179" spans="1:12" x14ac:dyDescent="0.25">
      <c r="A179" s="57" t="s">
        <v>10</v>
      </c>
      <c r="B179" s="58"/>
      <c r="C179" s="14">
        <f t="shared" ref="C179:L179" si="22">SUM(C101+C146+C164+C172+C178)</f>
        <v>45476</v>
      </c>
      <c r="D179" s="14">
        <f t="shared" si="22"/>
        <v>27357</v>
      </c>
      <c r="E179" s="14">
        <f t="shared" si="22"/>
        <v>12548</v>
      </c>
      <c r="F179" s="14">
        <f t="shared" si="22"/>
        <v>10056</v>
      </c>
      <c r="G179" s="14">
        <f t="shared" si="22"/>
        <v>4014</v>
      </c>
      <c r="H179" s="14">
        <f t="shared" si="22"/>
        <v>3199</v>
      </c>
      <c r="I179" s="14">
        <f t="shared" si="22"/>
        <v>2175</v>
      </c>
      <c r="J179" s="14">
        <f t="shared" si="22"/>
        <v>1464</v>
      </c>
      <c r="K179" s="14">
        <f t="shared" si="22"/>
        <v>64213</v>
      </c>
      <c r="L179" s="14">
        <f t="shared" si="22"/>
        <v>42076</v>
      </c>
    </row>
    <row r="180" spans="1:12" ht="16.5" x14ac:dyDescent="0.25">
      <c r="A180" s="54" t="s">
        <v>0</v>
      </c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</row>
    <row r="181" spans="1:12" ht="15.75" x14ac:dyDescent="0.25">
      <c r="A181" s="55" t="s">
        <v>1</v>
      </c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 ht="15.75" x14ac:dyDescent="0.25">
      <c r="A182" s="55" t="s">
        <v>98</v>
      </c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2" x14ac:dyDescent="0.25">
      <c r="A184" s="53" t="s">
        <v>2</v>
      </c>
      <c r="B184" s="53" t="s">
        <v>3</v>
      </c>
      <c r="C184" s="53" t="s">
        <v>4</v>
      </c>
      <c r="D184" s="53"/>
      <c r="E184" s="53" t="s">
        <v>5</v>
      </c>
      <c r="F184" s="53"/>
      <c r="G184" s="53" t="s">
        <v>6</v>
      </c>
      <c r="H184" s="53"/>
      <c r="I184" s="53" t="s">
        <v>7</v>
      </c>
      <c r="J184" s="53"/>
      <c r="K184" s="56" t="s">
        <v>8</v>
      </c>
      <c r="L184" s="53" t="s">
        <v>9</v>
      </c>
    </row>
    <row r="185" spans="1:12" x14ac:dyDescent="0.25">
      <c r="A185" s="53"/>
      <c r="B185" s="53"/>
      <c r="C185" s="23" t="s">
        <v>10</v>
      </c>
      <c r="D185" s="23" t="s">
        <v>11</v>
      </c>
      <c r="E185" s="23" t="s">
        <v>10</v>
      </c>
      <c r="F185" s="23" t="s">
        <v>11</v>
      </c>
      <c r="G185" s="23" t="s">
        <v>10</v>
      </c>
      <c r="H185" s="23" t="s">
        <v>11</v>
      </c>
      <c r="I185" s="23" t="s">
        <v>10</v>
      </c>
      <c r="J185" s="23" t="s">
        <v>11</v>
      </c>
      <c r="K185" s="56"/>
      <c r="L185" s="53"/>
    </row>
    <row r="186" spans="1:12" ht="15.75" x14ac:dyDescent="0.25">
      <c r="A186" s="52" t="s">
        <v>12</v>
      </c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</row>
    <row r="187" spans="1:12" x14ac:dyDescent="0.25">
      <c r="A187" s="3">
        <v>1</v>
      </c>
      <c r="B187" s="4" t="s">
        <v>13</v>
      </c>
      <c r="C187" s="5">
        <v>2651</v>
      </c>
      <c r="D187" s="5">
        <v>1278</v>
      </c>
      <c r="E187" s="5">
        <v>685</v>
      </c>
      <c r="F187" s="5">
        <v>499</v>
      </c>
      <c r="G187" s="5">
        <f>57+37</f>
        <v>94</v>
      </c>
      <c r="H187" s="5">
        <f>47+35</f>
        <v>82</v>
      </c>
      <c r="I187" s="5">
        <v>256</v>
      </c>
      <c r="J187" s="5">
        <v>139</v>
      </c>
      <c r="K187" s="7">
        <f>C187+E187+G187+I187</f>
        <v>3686</v>
      </c>
      <c r="L187" s="7">
        <f>D187+F187+H187+J187</f>
        <v>1998</v>
      </c>
    </row>
    <row r="188" spans="1:12" x14ac:dyDescent="0.25">
      <c r="A188" s="3">
        <v>2</v>
      </c>
      <c r="B188" s="4" t="s">
        <v>14</v>
      </c>
      <c r="C188" s="5">
        <v>218</v>
      </c>
      <c r="D188" s="5">
        <v>118</v>
      </c>
      <c r="E188" s="5">
        <v>16</v>
      </c>
      <c r="F188" s="5">
        <v>12</v>
      </c>
      <c r="G188" s="5">
        <v>0</v>
      </c>
      <c r="H188" s="5">
        <v>0</v>
      </c>
      <c r="I188" s="5">
        <v>0</v>
      </c>
      <c r="J188" s="5">
        <v>0</v>
      </c>
      <c r="K188" s="7">
        <f t="shared" ref="K188:L189" si="23">C188+E188+G188+I188</f>
        <v>234</v>
      </c>
      <c r="L188" s="7">
        <f t="shared" si="23"/>
        <v>130</v>
      </c>
    </row>
    <row r="189" spans="1:12" x14ac:dyDescent="0.25">
      <c r="A189" s="20">
        <v>3</v>
      </c>
      <c r="B189" s="4" t="s">
        <v>95</v>
      </c>
      <c r="C189" s="5">
        <v>98</v>
      </c>
      <c r="D189" s="5">
        <v>83</v>
      </c>
      <c r="E189" s="5">
        <v>10</v>
      </c>
      <c r="F189" s="5">
        <v>7</v>
      </c>
      <c r="G189" s="5">
        <v>0</v>
      </c>
      <c r="H189" s="5">
        <v>0</v>
      </c>
      <c r="I189" s="5">
        <v>42</v>
      </c>
      <c r="J189" s="5">
        <v>33</v>
      </c>
      <c r="K189" s="7">
        <f t="shared" si="23"/>
        <v>150</v>
      </c>
      <c r="L189" s="7">
        <f t="shared" si="23"/>
        <v>123</v>
      </c>
    </row>
    <row r="190" spans="1:12" x14ac:dyDescent="0.25">
      <c r="B190" s="8" t="s">
        <v>10</v>
      </c>
      <c r="C190" s="9">
        <f t="shared" ref="C190:L190" si="24">C187+C188</f>
        <v>2869</v>
      </c>
      <c r="D190" s="9">
        <f t="shared" si="24"/>
        <v>1396</v>
      </c>
      <c r="E190" s="9">
        <f t="shared" si="24"/>
        <v>701</v>
      </c>
      <c r="F190" s="9">
        <f t="shared" si="24"/>
        <v>511</v>
      </c>
      <c r="G190" s="9">
        <f t="shared" si="24"/>
        <v>94</v>
      </c>
      <c r="H190" s="9">
        <f t="shared" si="24"/>
        <v>82</v>
      </c>
      <c r="I190" s="9">
        <f t="shared" si="24"/>
        <v>256</v>
      </c>
      <c r="J190" s="9">
        <f t="shared" si="24"/>
        <v>139</v>
      </c>
      <c r="K190" s="9">
        <f t="shared" si="24"/>
        <v>3920</v>
      </c>
      <c r="L190" s="9">
        <f t="shared" si="24"/>
        <v>2128</v>
      </c>
    </row>
    <row r="191" spans="1:12" ht="15.75" x14ac:dyDescent="0.25">
      <c r="A191" s="52" t="s">
        <v>15</v>
      </c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</row>
    <row r="192" spans="1:12" x14ac:dyDescent="0.25">
      <c r="A192" s="3">
        <v>4</v>
      </c>
      <c r="B192" s="4" t="s">
        <v>16</v>
      </c>
      <c r="C192" s="10">
        <v>3030</v>
      </c>
      <c r="D192" s="10">
        <v>1197</v>
      </c>
      <c r="E192" s="10">
        <v>557</v>
      </c>
      <c r="F192" s="10">
        <v>332</v>
      </c>
      <c r="G192" s="10">
        <f>1+0</f>
        <v>1</v>
      </c>
      <c r="H192" s="10">
        <v>0</v>
      </c>
      <c r="I192" s="10">
        <v>162</v>
      </c>
      <c r="J192" s="10">
        <v>79</v>
      </c>
      <c r="K192" s="7">
        <f>C192+E192+G192+I192</f>
        <v>3750</v>
      </c>
      <c r="L192" s="7">
        <f>D192+F192+H192+J192</f>
        <v>1608</v>
      </c>
    </row>
    <row r="193" spans="1:12" x14ac:dyDescent="0.25">
      <c r="A193" s="3">
        <v>5</v>
      </c>
      <c r="B193" s="4" t="s">
        <v>17</v>
      </c>
      <c r="C193" s="11">
        <v>2079</v>
      </c>
      <c r="D193" s="11">
        <v>496</v>
      </c>
      <c r="E193" s="11">
        <v>539</v>
      </c>
      <c r="F193" s="11">
        <v>262</v>
      </c>
      <c r="G193" s="11">
        <v>0</v>
      </c>
      <c r="H193" s="11">
        <v>0</v>
      </c>
      <c r="I193" s="10">
        <v>6</v>
      </c>
      <c r="J193" s="10">
        <v>5</v>
      </c>
      <c r="K193" s="7">
        <f t="shared" ref="K193:L234" si="25">C193+E193+G193+I193</f>
        <v>2624</v>
      </c>
      <c r="L193" s="7">
        <f t="shared" si="25"/>
        <v>763</v>
      </c>
    </row>
    <row r="194" spans="1:12" x14ac:dyDescent="0.25">
      <c r="A194" s="3">
        <v>6</v>
      </c>
      <c r="B194" s="4" t="s">
        <v>18</v>
      </c>
      <c r="C194" s="11">
        <v>213</v>
      </c>
      <c r="D194" s="11">
        <v>205</v>
      </c>
      <c r="E194" s="11">
        <v>209</v>
      </c>
      <c r="F194" s="11">
        <v>206</v>
      </c>
      <c r="G194" s="11">
        <v>0</v>
      </c>
      <c r="H194" s="11">
        <v>0</v>
      </c>
      <c r="I194" s="10">
        <v>0</v>
      </c>
      <c r="J194" s="10">
        <v>0</v>
      </c>
      <c r="K194" s="7">
        <f t="shared" si="25"/>
        <v>422</v>
      </c>
      <c r="L194" s="7">
        <f t="shared" si="25"/>
        <v>411</v>
      </c>
    </row>
    <row r="195" spans="1:12" x14ac:dyDescent="0.25">
      <c r="A195" s="3">
        <v>7</v>
      </c>
      <c r="B195" s="4" t="s">
        <v>19</v>
      </c>
      <c r="C195" s="11">
        <v>696</v>
      </c>
      <c r="D195" s="10">
        <v>340</v>
      </c>
      <c r="E195" s="11">
        <v>71</v>
      </c>
      <c r="F195" s="11">
        <v>51</v>
      </c>
      <c r="G195" s="11">
        <f>1+1</f>
        <v>2</v>
      </c>
      <c r="H195" s="11">
        <f>1+1</f>
        <v>2</v>
      </c>
      <c r="I195" s="10">
        <v>102</v>
      </c>
      <c r="J195" s="10">
        <v>55</v>
      </c>
      <c r="K195" s="7">
        <f t="shared" si="25"/>
        <v>871</v>
      </c>
      <c r="L195" s="7">
        <f t="shared" si="25"/>
        <v>448</v>
      </c>
    </row>
    <row r="196" spans="1:12" x14ac:dyDescent="0.25">
      <c r="A196" s="3">
        <v>8</v>
      </c>
      <c r="B196" s="4" t="s">
        <v>20</v>
      </c>
      <c r="C196" s="11">
        <v>1610</v>
      </c>
      <c r="D196" s="11">
        <v>982</v>
      </c>
      <c r="E196" s="11">
        <v>271</v>
      </c>
      <c r="F196" s="11">
        <v>209</v>
      </c>
      <c r="G196" s="11">
        <f>31+21</f>
        <v>52</v>
      </c>
      <c r="H196" s="11">
        <f>29+21</f>
        <v>50</v>
      </c>
      <c r="I196" s="10">
        <v>165</v>
      </c>
      <c r="J196" s="10">
        <v>95</v>
      </c>
      <c r="K196" s="7">
        <f t="shared" si="25"/>
        <v>2098</v>
      </c>
      <c r="L196" s="7">
        <f t="shared" si="25"/>
        <v>1336</v>
      </c>
    </row>
    <row r="197" spans="1:12" x14ac:dyDescent="0.25">
      <c r="A197" s="3">
        <v>9</v>
      </c>
      <c r="B197" s="4" t="s">
        <v>21</v>
      </c>
      <c r="C197" s="11">
        <v>2113</v>
      </c>
      <c r="D197" s="11">
        <v>999</v>
      </c>
      <c r="E197" s="11">
        <v>793</v>
      </c>
      <c r="F197" s="11">
        <v>596</v>
      </c>
      <c r="G197" s="11">
        <v>0</v>
      </c>
      <c r="H197" s="11">
        <v>0</v>
      </c>
      <c r="I197" s="10">
        <v>6</v>
      </c>
      <c r="J197" s="10">
        <v>1</v>
      </c>
      <c r="K197" s="7">
        <f t="shared" si="25"/>
        <v>2912</v>
      </c>
      <c r="L197" s="7">
        <f t="shared" si="25"/>
        <v>1596</v>
      </c>
    </row>
    <row r="198" spans="1:12" x14ac:dyDescent="0.25">
      <c r="A198" s="3">
        <v>10</v>
      </c>
      <c r="B198" s="4" t="s">
        <v>22</v>
      </c>
      <c r="C198" s="11">
        <v>707</v>
      </c>
      <c r="D198" s="11">
        <v>442</v>
      </c>
      <c r="E198" s="11">
        <v>76</v>
      </c>
      <c r="F198" s="11">
        <v>62</v>
      </c>
      <c r="G198" s="11">
        <f>8+7</f>
        <v>15</v>
      </c>
      <c r="H198" s="11">
        <f>7+7</f>
        <v>14</v>
      </c>
      <c r="I198" s="10">
        <v>9</v>
      </c>
      <c r="J198" s="10">
        <v>9</v>
      </c>
      <c r="K198" s="7">
        <f t="shared" si="25"/>
        <v>807</v>
      </c>
      <c r="L198" s="7">
        <f t="shared" si="25"/>
        <v>527</v>
      </c>
    </row>
    <row r="199" spans="1:12" x14ac:dyDescent="0.25">
      <c r="A199" s="3">
        <v>11</v>
      </c>
      <c r="B199" s="4" t="s">
        <v>23</v>
      </c>
      <c r="C199" s="11">
        <v>276</v>
      </c>
      <c r="D199" s="11">
        <v>331</v>
      </c>
      <c r="E199" s="11">
        <v>207</v>
      </c>
      <c r="F199" s="11">
        <v>203</v>
      </c>
      <c r="G199" s="11">
        <v>0</v>
      </c>
      <c r="H199" s="11">
        <v>0</v>
      </c>
      <c r="I199" s="10">
        <v>16</v>
      </c>
      <c r="J199" s="10">
        <v>9</v>
      </c>
      <c r="K199" s="7">
        <f t="shared" si="25"/>
        <v>499</v>
      </c>
      <c r="L199" s="7">
        <f t="shared" si="25"/>
        <v>543</v>
      </c>
    </row>
    <row r="200" spans="1:12" x14ac:dyDescent="0.25">
      <c r="A200" s="3">
        <v>12</v>
      </c>
      <c r="B200" s="4" t="s">
        <v>92</v>
      </c>
      <c r="C200" s="11">
        <v>0</v>
      </c>
      <c r="D200" s="11">
        <v>0</v>
      </c>
      <c r="E200" s="11">
        <v>0</v>
      </c>
      <c r="F200" s="11">
        <v>0</v>
      </c>
      <c r="G200" s="11">
        <f>82+63</f>
        <v>145</v>
      </c>
      <c r="H200" s="11">
        <f>66+55</f>
        <v>121</v>
      </c>
      <c r="I200" s="10">
        <v>0</v>
      </c>
      <c r="J200" s="10">
        <v>0</v>
      </c>
      <c r="K200" s="7">
        <f t="shared" si="25"/>
        <v>145</v>
      </c>
      <c r="L200" s="7">
        <f t="shared" si="25"/>
        <v>121</v>
      </c>
    </row>
    <row r="201" spans="1:12" x14ac:dyDescent="0.25">
      <c r="A201" s="12">
        <v>13</v>
      </c>
      <c r="B201" s="13" t="s">
        <v>24</v>
      </c>
      <c r="C201" s="11">
        <v>226</v>
      </c>
      <c r="D201" s="11">
        <v>200</v>
      </c>
      <c r="E201" s="11">
        <v>35</v>
      </c>
      <c r="F201" s="11">
        <v>30</v>
      </c>
      <c r="G201" s="11">
        <v>0</v>
      </c>
      <c r="H201" s="11">
        <v>0</v>
      </c>
      <c r="I201" s="11">
        <v>0</v>
      </c>
      <c r="J201" s="11">
        <v>0</v>
      </c>
      <c r="K201" s="7">
        <f t="shared" si="25"/>
        <v>261</v>
      </c>
      <c r="L201" s="7">
        <f t="shared" si="25"/>
        <v>230</v>
      </c>
    </row>
    <row r="202" spans="1:12" x14ac:dyDescent="0.25">
      <c r="A202" s="12">
        <v>14</v>
      </c>
      <c r="B202" s="13" t="s">
        <v>25</v>
      </c>
      <c r="C202" s="11">
        <v>150</v>
      </c>
      <c r="D202" s="11">
        <v>126</v>
      </c>
      <c r="E202" s="11">
        <v>59</v>
      </c>
      <c r="F202" s="11">
        <v>45</v>
      </c>
      <c r="G202" s="11">
        <f>6+8</f>
        <v>14</v>
      </c>
      <c r="H202" s="11">
        <f>3+6</f>
        <v>9</v>
      </c>
      <c r="I202" s="11">
        <v>3</v>
      </c>
      <c r="J202" s="11">
        <v>3</v>
      </c>
      <c r="K202" s="7">
        <f t="shared" si="25"/>
        <v>226</v>
      </c>
      <c r="L202" s="7">
        <f t="shared" si="25"/>
        <v>183</v>
      </c>
    </row>
    <row r="203" spans="1:12" x14ac:dyDescent="0.25">
      <c r="A203" s="12">
        <v>15</v>
      </c>
      <c r="B203" s="13" t="s">
        <v>26</v>
      </c>
      <c r="C203" s="11">
        <v>288</v>
      </c>
      <c r="D203" s="11">
        <v>227</v>
      </c>
      <c r="E203" s="11">
        <v>119</v>
      </c>
      <c r="F203" s="11">
        <v>142</v>
      </c>
      <c r="G203" s="11">
        <f>3+1</f>
        <v>4</v>
      </c>
      <c r="H203" s="11">
        <v>0</v>
      </c>
      <c r="I203" s="11">
        <v>2</v>
      </c>
      <c r="J203" s="11">
        <v>2</v>
      </c>
      <c r="K203" s="7">
        <f t="shared" si="25"/>
        <v>413</v>
      </c>
      <c r="L203" s="7">
        <f t="shared" si="25"/>
        <v>371</v>
      </c>
    </row>
    <row r="204" spans="1:12" x14ac:dyDescent="0.25">
      <c r="A204" s="12">
        <v>16</v>
      </c>
      <c r="B204" s="13" t="s">
        <v>27</v>
      </c>
      <c r="C204" s="11">
        <v>945</v>
      </c>
      <c r="D204" s="11">
        <v>539</v>
      </c>
      <c r="E204" s="11">
        <v>95</v>
      </c>
      <c r="F204" s="11">
        <v>91</v>
      </c>
      <c r="G204" s="11">
        <f>3+3</f>
        <v>6</v>
      </c>
      <c r="H204" s="11">
        <f>3+3</f>
        <v>6</v>
      </c>
      <c r="I204" s="11">
        <v>37</v>
      </c>
      <c r="J204" s="11">
        <v>33</v>
      </c>
      <c r="K204" s="7">
        <f t="shared" si="25"/>
        <v>1083</v>
      </c>
      <c r="L204" s="7">
        <f t="shared" si="25"/>
        <v>669</v>
      </c>
    </row>
    <row r="205" spans="1:12" x14ac:dyDescent="0.25">
      <c r="A205" s="12">
        <v>17</v>
      </c>
      <c r="B205" s="13" t="s">
        <v>28</v>
      </c>
      <c r="C205" s="11">
        <v>738</v>
      </c>
      <c r="D205" s="11">
        <v>624</v>
      </c>
      <c r="E205" s="11">
        <v>141</v>
      </c>
      <c r="F205" s="11">
        <v>138</v>
      </c>
      <c r="G205" s="11">
        <v>0</v>
      </c>
      <c r="H205" s="11">
        <v>0</v>
      </c>
      <c r="I205" s="11">
        <v>18</v>
      </c>
      <c r="J205" s="11">
        <v>15</v>
      </c>
      <c r="K205" s="7">
        <f t="shared" si="25"/>
        <v>897</v>
      </c>
      <c r="L205" s="7">
        <f t="shared" si="25"/>
        <v>777</v>
      </c>
    </row>
    <row r="206" spans="1:12" x14ac:dyDescent="0.25">
      <c r="A206" s="12">
        <v>18</v>
      </c>
      <c r="B206" s="13" t="s">
        <v>29</v>
      </c>
      <c r="C206" s="11">
        <v>1244</v>
      </c>
      <c r="D206" s="11">
        <v>602</v>
      </c>
      <c r="E206" s="11">
        <v>317</v>
      </c>
      <c r="F206" s="11">
        <v>242</v>
      </c>
      <c r="G206" s="11">
        <f>22+25</f>
        <v>47</v>
      </c>
      <c r="H206" s="11">
        <f>9+10</f>
        <v>19</v>
      </c>
      <c r="I206" s="11">
        <v>132</v>
      </c>
      <c r="J206" s="11">
        <v>115</v>
      </c>
      <c r="K206" s="7">
        <f t="shared" si="25"/>
        <v>1740</v>
      </c>
      <c r="L206" s="7">
        <f t="shared" si="25"/>
        <v>978</v>
      </c>
    </row>
    <row r="207" spans="1:12" x14ac:dyDescent="0.25">
      <c r="A207" s="12">
        <v>19</v>
      </c>
      <c r="B207" s="13" t="s">
        <v>30</v>
      </c>
      <c r="C207" s="11">
        <v>62</v>
      </c>
      <c r="D207" s="11">
        <v>48</v>
      </c>
      <c r="E207" s="11">
        <v>6</v>
      </c>
      <c r="F207" s="11">
        <v>6</v>
      </c>
      <c r="G207" s="11">
        <v>0</v>
      </c>
      <c r="H207" s="11">
        <v>0</v>
      </c>
      <c r="I207" s="11">
        <v>41</v>
      </c>
      <c r="J207" s="11">
        <v>34</v>
      </c>
      <c r="K207" s="7">
        <f t="shared" si="25"/>
        <v>109</v>
      </c>
      <c r="L207" s="7">
        <f t="shared" si="25"/>
        <v>88</v>
      </c>
    </row>
    <row r="208" spans="1:12" x14ac:dyDescent="0.25">
      <c r="A208" s="12">
        <v>20</v>
      </c>
      <c r="B208" s="13" t="s">
        <v>31</v>
      </c>
      <c r="C208" s="11">
        <v>2429</v>
      </c>
      <c r="D208" s="11">
        <v>961</v>
      </c>
      <c r="E208" s="11">
        <v>451</v>
      </c>
      <c r="F208" s="11">
        <v>232</v>
      </c>
      <c r="G208" s="11">
        <v>0</v>
      </c>
      <c r="H208" s="11">
        <v>0</v>
      </c>
      <c r="I208" s="11">
        <v>114</v>
      </c>
      <c r="J208" s="11">
        <v>49</v>
      </c>
      <c r="K208" s="7">
        <f t="shared" si="25"/>
        <v>2994</v>
      </c>
      <c r="L208" s="7">
        <f t="shared" si="25"/>
        <v>1242</v>
      </c>
    </row>
    <row r="209" spans="1:12" x14ac:dyDescent="0.25">
      <c r="A209" s="12">
        <v>21</v>
      </c>
      <c r="B209" s="13" t="s">
        <v>32</v>
      </c>
      <c r="C209" s="11">
        <v>3815</v>
      </c>
      <c r="D209" s="11">
        <v>1710</v>
      </c>
      <c r="E209" s="11">
        <v>374</v>
      </c>
      <c r="F209" s="11">
        <v>265</v>
      </c>
      <c r="G209" s="11">
        <v>0</v>
      </c>
      <c r="H209" s="11">
        <v>0</v>
      </c>
      <c r="I209" s="11">
        <v>126</v>
      </c>
      <c r="J209" s="11">
        <v>83</v>
      </c>
      <c r="K209" s="7">
        <f t="shared" si="25"/>
        <v>4315</v>
      </c>
      <c r="L209" s="7">
        <f t="shared" si="25"/>
        <v>2058</v>
      </c>
    </row>
    <row r="210" spans="1:12" x14ac:dyDescent="0.25">
      <c r="A210" s="12">
        <v>22</v>
      </c>
      <c r="B210" s="13" t="s">
        <v>33</v>
      </c>
      <c r="C210" s="11">
        <v>739</v>
      </c>
      <c r="D210" s="11">
        <v>500</v>
      </c>
      <c r="E210" s="11">
        <v>361</v>
      </c>
      <c r="F210" s="11">
        <v>271</v>
      </c>
      <c r="G210" s="11">
        <v>0</v>
      </c>
      <c r="H210" s="11">
        <v>0</v>
      </c>
      <c r="I210" s="11">
        <v>7</v>
      </c>
      <c r="J210" s="11">
        <v>6</v>
      </c>
      <c r="K210" s="7">
        <f t="shared" si="25"/>
        <v>1107</v>
      </c>
      <c r="L210" s="7">
        <f t="shared" si="25"/>
        <v>777</v>
      </c>
    </row>
    <row r="211" spans="1:12" x14ac:dyDescent="0.25">
      <c r="A211" s="12">
        <v>23</v>
      </c>
      <c r="B211" s="13" t="s">
        <v>34</v>
      </c>
      <c r="C211" s="11">
        <v>0</v>
      </c>
      <c r="D211" s="11">
        <v>0</v>
      </c>
      <c r="E211" s="11">
        <v>0</v>
      </c>
      <c r="F211" s="11">
        <v>0</v>
      </c>
      <c r="G211" s="11">
        <f>205+152</f>
        <v>357</v>
      </c>
      <c r="H211" s="11">
        <f>129+98</f>
        <v>227</v>
      </c>
      <c r="I211" s="11">
        <v>0</v>
      </c>
      <c r="J211" s="11">
        <v>0</v>
      </c>
      <c r="K211" s="7">
        <f t="shared" si="25"/>
        <v>357</v>
      </c>
      <c r="L211" s="7">
        <f t="shared" si="25"/>
        <v>227</v>
      </c>
    </row>
    <row r="212" spans="1:12" x14ac:dyDescent="0.25">
      <c r="A212" s="12">
        <v>24</v>
      </c>
      <c r="B212" s="13" t="s">
        <v>35</v>
      </c>
      <c r="C212" s="11">
        <v>0</v>
      </c>
      <c r="D212" s="11">
        <v>0</v>
      </c>
      <c r="E212" s="11">
        <v>0</v>
      </c>
      <c r="F212" s="11">
        <v>0</v>
      </c>
      <c r="G212" s="11">
        <f>80+95</f>
        <v>175</v>
      </c>
      <c r="H212" s="11">
        <f>62+51</f>
        <v>113</v>
      </c>
      <c r="I212" s="11">
        <v>0</v>
      </c>
      <c r="J212" s="11">
        <v>0</v>
      </c>
      <c r="K212" s="7">
        <f t="shared" si="25"/>
        <v>175</v>
      </c>
      <c r="L212" s="7">
        <f t="shared" si="25"/>
        <v>113</v>
      </c>
    </row>
    <row r="213" spans="1:12" x14ac:dyDescent="0.25">
      <c r="A213" s="12">
        <v>25</v>
      </c>
      <c r="B213" s="13" t="s">
        <v>36</v>
      </c>
      <c r="C213" s="11">
        <v>408</v>
      </c>
      <c r="D213" s="11">
        <v>232</v>
      </c>
      <c r="E213" s="11">
        <v>191</v>
      </c>
      <c r="F213" s="11">
        <v>71</v>
      </c>
      <c r="G213" s="11">
        <f>2+0</f>
        <v>2</v>
      </c>
      <c r="H213" s="11">
        <v>0</v>
      </c>
      <c r="I213" s="11">
        <v>2</v>
      </c>
      <c r="J213" s="11">
        <v>2</v>
      </c>
      <c r="K213" s="7">
        <f t="shared" si="25"/>
        <v>603</v>
      </c>
      <c r="L213" s="7">
        <f t="shared" si="25"/>
        <v>305</v>
      </c>
    </row>
    <row r="214" spans="1:12" x14ac:dyDescent="0.25">
      <c r="A214" s="12">
        <v>26</v>
      </c>
      <c r="B214" s="13" t="s">
        <v>37</v>
      </c>
      <c r="C214" s="11">
        <v>595</v>
      </c>
      <c r="D214" s="11">
        <v>526</v>
      </c>
      <c r="E214" s="11">
        <v>166</v>
      </c>
      <c r="F214" s="11">
        <v>237</v>
      </c>
      <c r="G214" s="11">
        <f>27+22</f>
        <v>49</v>
      </c>
      <c r="H214" s="11">
        <f>27+22</f>
        <v>49</v>
      </c>
      <c r="I214" s="11">
        <v>25</v>
      </c>
      <c r="J214" s="11">
        <v>15</v>
      </c>
      <c r="K214" s="7">
        <f t="shared" si="25"/>
        <v>835</v>
      </c>
      <c r="L214" s="7">
        <f t="shared" si="25"/>
        <v>827</v>
      </c>
    </row>
    <row r="215" spans="1:12" x14ac:dyDescent="0.25">
      <c r="A215" s="12">
        <v>27</v>
      </c>
      <c r="B215" s="13" t="s">
        <v>38</v>
      </c>
      <c r="C215" s="11">
        <v>289</v>
      </c>
      <c r="D215" s="11">
        <v>207</v>
      </c>
      <c r="E215" s="11">
        <v>328</v>
      </c>
      <c r="F215" s="11">
        <v>264</v>
      </c>
      <c r="G215" s="11">
        <f>32+27</f>
        <v>59</v>
      </c>
      <c r="H215" s="11">
        <f>27+22</f>
        <v>49</v>
      </c>
      <c r="I215" s="11">
        <v>0</v>
      </c>
      <c r="J215" s="11">
        <v>0</v>
      </c>
      <c r="K215" s="7">
        <f t="shared" si="25"/>
        <v>676</v>
      </c>
      <c r="L215" s="7">
        <f t="shared" si="25"/>
        <v>520</v>
      </c>
    </row>
    <row r="216" spans="1:12" x14ac:dyDescent="0.25">
      <c r="A216" s="12">
        <v>28</v>
      </c>
      <c r="B216" s="13" t="s">
        <v>39</v>
      </c>
      <c r="C216" s="11">
        <v>712</v>
      </c>
      <c r="D216" s="11">
        <v>473</v>
      </c>
      <c r="E216" s="11">
        <v>499</v>
      </c>
      <c r="F216" s="11">
        <v>372</v>
      </c>
      <c r="G216" s="11">
        <f>240+190</f>
        <v>430</v>
      </c>
      <c r="H216" s="11">
        <f>146+100</f>
        <v>246</v>
      </c>
      <c r="I216" s="11">
        <v>4</v>
      </c>
      <c r="J216" s="11">
        <v>4</v>
      </c>
      <c r="K216" s="7">
        <f t="shared" si="25"/>
        <v>1645</v>
      </c>
      <c r="L216" s="7">
        <f t="shared" si="25"/>
        <v>1095</v>
      </c>
    </row>
    <row r="217" spans="1:12" x14ac:dyDescent="0.25">
      <c r="A217" s="12">
        <v>29</v>
      </c>
      <c r="B217" s="13" t="s">
        <v>40</v>
      </c>
      <c r="C217" s="11">
        <v>188</v>
      </c>
      <c r="D217" s="11">
        <v>194</v>
      </c>
      <c r="E217" s="11">
        <v>70</v>
      </c>
      <c r="F217" s="11">
        <v>71</v>
      </c>
      <c r="G217" s="11">
        <f>3+2</f>
        <v>5</v>
      </c>
      <c r="H217" s="11">
        <f>3+2</f>
        <v>5</v>
      </c>
      <c r="I217" s="11">
        <v>20</v>
      </c>
      <c r="J217" s="11">
        <v>20</v>
      </c>
      <c r="K217" s="7">
        <f t="shared" si="25"/>
        <v>283</v>
      </c>
      <c r="L217" s="7">
        <f t="shared" si="25"/>
        <v>290</v>
      </c>
    </row>
    <row r="218" spans="1:12" x14ac:dyDescent="0.25">
      <c r="A218" s="12">
        <v>30</v>
      </c>
      <c r="B218" s="13" t="s">
        <v>41</v>
      </c>
      <c r="C218" s="11">
        <v>320</v>
      </c>
      <c r="D218" s="11">
        <v>293</v>
      </c>
      <c r="E218" s="11">
        <v>106</v>
      </c>
      <c r="F218" s="11">
        <v>100</v>
      </c>
      <c r="G218" s="11">
        <f>2+3</f>
        <v>5</v>
      </c>
      <c r="H218" s="11">
        <f>1+2</f>
        <v>3</v>
      </c>
      <c r="I218" s="11">
        <v>27</v>
      </c>
      <c r="J218" s="11">
        <v>19</v>
      </c>
      <c r="K218" s="7">
        <f t="shared" si="25"/>
        <v>458</v>
      </c>
      <c r="L218" s="7">
        <f t="shared" si="25"/>
        <v>415</v>
      </c>
    </row>
    <row r="219" spans="1:12" x14ac:dyDescent="0.25">
      <c r="A219" s="12">
        <v>31</v>
      </c>
      <c r="B219" s="13" t="s">
        <v>42</v>
      </c>
      <c r="C219" s="11">
        <v>311</v>
      </c>
      <c r="D219" s="11">
        <v>271</v>
      </c>
      <c r="E219" s="11">
        <v>71</v>
      </c>
      <c r="F219" s="11">
        <v>70</v>
      </c>
      <c r="G219" s="11">
        <f>4+4</f>
        <v>8</v>
      </c>
      <c r="H219" s="11">
        <f>3+3</f>
        <v>6</v>
      </c>
      <c r="I219" s="11">
        <v>13</v>
      </c>
      <c r="J219" s="11">
        <v>12</v>
      </c>
      <c r="K219" s="7">
        <f t="shared" si="25"/>
        <v>403</v>
      </c>
      <c r="L219" s="7">
        <f t="shared" si="25"/>
        <v>359</v>
      </c>
    </row>
    <row r="220" spans="1:12" x14ac:dyDescent="0.25">
      <c r="A220" s="12">
        <v>32</v>
      </c>
      <c r="B220" s="13" t="s">
        <v>43</v>
      </c>
      <c r="C220" s="11">
        <v>38</v>
      </c>
      <c r="D220" s="11">
        <v>33</v>
      </c>
      <c r="E220" s="11">
        <v>12</v>
      </c>
      <c r="F220" s="11">
        <v>10</v>
      </c>
      <c r="G220" s="11">
        <v>0</v>
      </c>
      <c r="H220" s="11">
        <v>0</v>
      </c>
      <c r="I220" s="11">
        <v>0</v>
      </c>
      <c r="J220" s="11">
        <v>0</v>
      </c>
      <c r="K220" s="7">
        <f t="shared" si="25"/>
        <v>50</v>
      </c>
      <c r="L220" s="7">
        <f t="shared" si="25"/>
        <v>43</v>
      </c>
    </row>
    <row r="221" spans="1:12" x14ac:dyDescent="0.25">
      <c r="A221" s="12">
        <v>33</v>
      </c>
      <c r="B221" s="13" t="s">
        <v>44</v>
      </c>
      <c r="C221" s="11">
        <v>35</v>
      </c>
      <c r="D221" s="11">
        <v>34</v>
      </c>
      <c r="E221" s="11">
        <v>13</v>
      </c>
      <c r="F221" s="11">
        <v>12</v>
      </c>
      <c r="G221" s="11">
        <f>1+0</f>
        <v>1</v>
      </c>
      <c r="H221" s="11">
        <f>1+0</f>
        <v>1</v>
      </c>
      <c r="I221" s="11">
        <v>9</v>
      </c>
      <c r="J221" s="11">
        <v>8</v>
      </c>
      <c r="K221" s="7">
        <f t="shared" si="25"/>
        <v>58</v>
      </c>
      <c r="L221" s="7">
        <f t="shared" si="25"/>
        <v>55</v>
      </c>
    </row>
    <row r="222" spans="1:12" x14ac:dyDescent="0.25">
      <c r="A222" s="12">
        <v>34</v>
      </c>
      <c r="B222" s="13" t="s">
        <v>45</v>
      </c>
      <c r="C222" s="11">
        <v>227</v>
      </c>
      <c r="D222" s="11">
        <v>221</v>
      </c>
      <c r="E222" s="11">
        <v>35</v>
      </c>
      <c r="F222" s="11">
        <v>33</v>
      </c>
      <c r="G222" s="11">
        <f>0+1</f>
        <v>1</v>
      </c>
      <c r="H222" s="11">
        <f>0+0</f>
        <v>0</v>
      </c>
      <c r="I222" s="11">
        <v>1</v>
      </c>
      <c r="J222" s="11">
        <v>1</v>
      </c>
      <c r="K222" s="7">
        <f t="shared" si="25"/>
        <v>264</v>
      </c>
      <c r="L222" s="7">
        <f t="shared" si="25"/>
        <v>255</v>
      </c>
    </row>
    <row r="223" spans="1:12" x14ac:dyDescent="0.25">
      <c r="A223" s="12">
        <v>35</v>
      </c>
      <c r="B223" s="13" t="s">
        <v>46</v>
      </c>
      <c r="C223" s="11">
        <v>301</v>
      </c>
      <c r="D223" s="11">
        <v>261</v>
      </c>
      <c r="E223" s="11">
        <v>59</v>
      </c>
      <c r="F223" s="11">
        <v>51</v>
      </c>
      <c r="G223" s="11">
        <f>1+2</f>
        <v>3</v>
      </c>
      <c r="H223" s="11">
        <f>0+1</f>
        <v>1</v>
      </c>
      <c r="I223" s="11">
        <v>33</v>
      </c>
      <c r="J223" s="11">
        <v>15</v>
      </c>
      <c r="K223" s="7">
        <f t="shared" si="25"/>
        <v>396</v>
      </c>
      <c r="L223" s="7">
        <f t="shared" si="25"/>
        <v>328</v>
      </c>
    </row>
    <row r="224" spans="1:12" x14ac:dyDescent="0.25">
      <c r="A224" s="12">
        <v>36</v>
      </c>
      <c r="B224" s="13" t="s">
        <v>47</v>
      </c>
      <c r="C224" s="11">
        <v>335</v>
      </c>
      <c r="D224" s="11">
        <v>323</v>
      </c>
      <c r="E224" s="11">
        <v>74</v>
      </c>
      <c r="F224" s="11">
        <v>66</v>
      </c>
      <c r="G224" s="11">
        <f>2+2</f>
        <v>4</v>
      </c>
      <c r="H224" s="11">
        <f>3+1</f>
        <v>4</v>
      </c>
      <c r="I224" s="11">
        <v>3</v>
      </c>
      <c r="J224" s="11">
        <v>3</v>
      </c>
      <c r="K224" s="7">
        <f t="shared" si="25"/>
        <v>416</v>
      </c>
      <c r="L224" s="7">
        <f t="shared" si="25"/>
        <v>396</v>
      </c>
    </row>
    <row r="225" spans="1:12" x14ac:dyDescent="0.25">
      <c r="A225" s="12">
        <v>37</v>
      </c>
      <c r="B225" s="13" t="s">
        <v>48</v>
      </c>
      <c r="C225" s="11">
        <v>46</v>
      </c>
      <c r="D225" s="11">
        <v>47</v>
      </c>
      <c r="E225" s="11">
        <v>21</v>
      </c>
      <c r="F225" s="11">
        <v>21</v>
      </c>
      <c r="G225" s="11">
        <f>0+1</f>
        <v>1</v>
      </c>
      <c r="H225" s="11">
        <f>0+1</f>
        <v>1</v>
      </c>
      <c r="I225" s="11">
        <v>5</v>
      </c>
      <c r="J225" s="11">
        <v>5</v>
      </c>
      <c r="K225" s="7">
        <f t="shared" si="25"/>
        <v>73</v>
      </c>
      <c r="L225" s="7">
        <f t="shared" si="25"/>
        <v>74</v>
      </c>
    </row>
    <row r="226" spans="1:12" x14ac:dyDescent="0.25">
      <c r="A226" s="12">
        <v>38</v>
      </c>
      <c r="B226" s="13" t="s">
        <v>49</v>
      </c>
      <c r="C226" s="11">
        <v>86</v>
      </c>
      <c r="D226" s="11">
        <v>88</v>
      </c>
      <c r="E226" s="11">
        <v>33</v>
      </c>
      <c r="F226" s="11">
        <v>33</v>
      </c>
      <c r="G226" s="11">
        <f>2+2</f>
        <v>4</v>
      </c>
      <c r="H226" s="11">
        <f>2+2</f>
        <v>4</v>
      </c>
      <c r="I226" s="11">
        <v>8</v>
      </c>
      <c r="J226" s="11">
        <v>8</v>
      </c>
      <c r="K226" s="7">
        <f t="shared" si="25"/>
        <v>131</v>
      </c>
      <c r="L226" s="7">
        <f t="shared" si="25"/>
        <v>133</v>
      </c>
    </row>
    <row r="227" spans="1:12" x14ac:dyDescent="0.25">
      <c r="A227" s="12">
        <v>39</v>
      </c>
      <c r="B227" s="13" t="s">
        <v>50</v>
      </c>
      <c r="C227" s="11">
        <v>169</v>
      </c>
      <c r="D227" s="11">
        <v>92</v>
      </c>
      <c r="E227" s="11">
        <v>51</v>
      </c>
      <c r="F227" s="11">
        <v>28</v>
      </c>
      <c r="G227" s="11">
        <f>0+1</f>
        <v>1</v>
      </c>
      <c r="H227" s="11">
        <v>0</v>
      </c>
      <c r="I227" s="11">
        <v>2</v>
      </c>
      <c r="J227" s="11">
        <v>1</v>
      </c>
      <c r="K227" s="7">
        <f t="shared" si="25"/>
        <v>223</v>
      </c>
      <c r="L227" s="7">
        <f t="shared" si="25"/>
        <v>121</v>
      </c>
    </row>
    <row r="228" spans="1:12" x14ac:dyDescent="0.25">
      <c r="A228" s="12">
        <v>40</v>
      </c>
      <c r="B228" s="13" t="s">
        <v>96</v>
      </c>
      <c r="C228" s="11">
        <v>267</v>
      </c>
      <c r="D228" s="11">
        <v>255</v>
      </c>
      <c r="E228" s="11">
        <v>48</v>
      </c>
      <c r="F228" s="11">
        <v>43</v>
      </c>
      <c r="G228" s="11">
        <f>2+4</f>
        <v>6</v>
      </c>
      <c r="H228" s="11">
        <f>1+4</f>
        <v>5</v>
      </c>
      <c r="I228" s="11">
        <v>8</v>
      </c>
      <c r="J228" s="11">
        <v>8</v>
      </c>
      <c r="K228" s="7">
        <f t="shared" si="25"/>
        <v>329</v>
      </c>
      <c r="L228" s="7">
        <f t="shared" si="25"/>
        <v>311</v>
      </c>
    </row>
    <row r="229" spans="1:12" x14ac:dyDescent="0.25">
      <c r="A229" s="12">
        <v>41</v>
      </c>
      <c r="B229" s="13" t="s">
        <v>51</v>
      </c>
      <c r="C229" s="11">
        <v>309</v>
      </c>
      <c r="D229" s="11">
        <v>341</v>
      </c>
      <c r="E229" s="11">
        <v>53</v>
      </c>
      <c r="F229" s="11">
        <v>58</v>
      </c>
      <c r="G229" s="11">
        <v>0</v>
      </c>
      <c r="H229" s="11">
        <v>0</v>
      </c>
      <c r="I229" s="11">
        <v>15</v>
      </c>
      <c r="J229" s="11">
        <v>15</v>
      </c>
      <c r="K229" s="7">
        <f t="shared" si="25"/>
        <v>377</v>
      </c>
      <c r="L229" s="7">
        <f t="shared" si="25"/>
        <v>414</v>
      </c>
    </row>
    <row r="230" spans="1:12" x14ac:dyDescent="0.25">
      <c r="A230" s="12">
        <v>42</v>
      </c>
      <c r="B230" s="13" t="s">
        <v>52</v>
      </c>
      <c r="C230" s="11">
        <v>236</v>
      </c>
      <c r="D230" s="11">
        <v>243</v>
      </c>
      <c r="E230" s="11">
        <v>48</v>
      </c>
      <c r="F230" s="11">
        <v>39</v>
      </c>
      <c r="G230" s="11">
        <v>0</v>
      </c>
      <c r="H230" s="11">
        <v>0</v>
      </c>
      <c r="I230" s="11">
        <v>3</v>
      </c>
      <c r="J230" s="11">
        <v>3</v>
      </c>
      <c r="K230" s="7">
        <f t="shared" si="25"/>
        <v>287</v>
      </c>
      <c r="L230" s="7">
        <f t="shared" si="25"/>
        <v>285</v>
      </c>
    </row>
    <row r="231" spans="1:12" x14ac:dyDescent="0.25">
      <c r="A231" s="12">
        <v>43</v>
      </c>
      <c r="B231" s="13" t="s">
        <v>53</v>
      </c>
      <c r="C231" s="11">
        <v>46</v>
      </c>
      <c r="D231" s="11">
        <v>42</v>
      </c>
      <c r="E231" s="11">
        <v>17</v>
      </c>
      <c r="F231" s="11">
        <v>17</v>
      </c>
      <c r="G231" s="11">
        <f>3+1</f>
        <v>4</v>
      </c>
      <c r="H231" s="11">
        <f>2+0</f>
        <v>2</v>
      </c>
      <c r="I231" s="11">
        <v>0</v>
      </c>
      <c r="J231" s="11">
        <v>0</v>
      </c>
      <c r="K231" s="7">
        <f t="shared" si="25"/>
        <v>67</v>
      </c>
      <c r="L231" s="7">
        <f t="shared" si="25"/>
        <v>61</v>
      </c>
    </row>
    <row r="232" spans="1:12" x14ac:dyDescent="0.25">
      <c r="A232" s="12">
        <v>44</v>
      </c>
      <c r="B232" s="13" t="s">
        <v>54</v>
      </c>
      <c r="C232" s="11">
        <v>56</v>
      </c>
      <c r="D232" s="11">
        <v>54</v>
      </c>
      <c r="E232" s="11">
        <v>19</v>
      </c>
      <c r="F232" s="11">
        <v>19</v>
      </c>
      <c r="G232" s="11">
        <v>0</v>
      </c>
      <c r="H232" s="11">
        <v>0</v>
      </c>
      <c r="I232" s="11">
        <v>3</v>
      </c>
      <c r="J232" s="11">
        <v>2</v>
      </c>
      <c r="K232" s="7">
        <f t="shared" si="25"/>
        <v>78</v>
      </c>
      <c r="L232" s="7">
        <f t="shared" si="25"/>
        <v>75</v>
      </c>
    </row>
    <row r="233" spans="1:12" x14ac:dyDescent="0.25">
      <c r="A233" s="12">
        <v>45</v>
      </c>
      <c r="B233" s="13" t="s">
        <v>55</v>
      </c>
      <c r="C233" s="11">
        <v>561</v>
      </c>
      <c r="D233" s="11">
        <v>565</v>
      </c>
      <c r="E233" s="11">
        <v>96</v>
      </c>
      <c r="F233" s="11">
        <v>97</v>
      </c>
      <c r="G233" s="11">
        <v>0</v>
      </c>
      <c r="H233" s="11">
        <v>0</v>
      </c>
      <c r="I233" s="11">
        <v>3</v>
      </c>
      <c r="J233" s="11">
        <v>3</v>
      </c>
      <c r="K233" s="7">
        <f t="shared" si="25"/>
        <v>660</v>
      </c>
      <c r="L233" s="7">
        <f t="shared" si="25"/>
        <v>665</v>
      </c>
    </row>
    <row r="234" spans="1:12" x14ac:dyDescent="0.25">
      <c r="A234" s="12">
        <v>46</v>
      </c>
      <c r="B234" s="13" t="s">
        <v>56</v>
      </c>
      <c r="C234" s="11">
        <v>459</v>
      </c>
      <c r="D234" s="11">
        <v>402</v>
      </c>
      <c r="E234" s="11">
        <v>101</v>
      </c>
      <c r="F234" s="11">
        <v>96</v>
      </c>
      <c r="G234" s="11">
        <v>0</v>
      </c>
      <c r="H234" s="11">
        <v>0</v>
      </c>
      <c r="I234" s="11">
        <v>6</v>
      </c>
      <c r="J234" s="11">
        <v>5</v>
      </c>
      <c r="K234" s="7">
        <f t="shared" si="25"/>
        <v>566</v>
      </c>
      <c r="L234" s="7">
        <f t="shared" si="25"/>
        <v>503</v>
      </c>
    </row>
    <row r="235" spans="1:12" x14ac:dyDescent="0.25">
      <c r="B235" s="8" t="s">
        <v>10</v>
      </c>
      <c r="C235" s="9">
        <f t="shared" ref="C235:L235" si="26">SUM(C192:C234)</f>
        <v>27354</v>
      </c>
      <c r="D235" s="9">
        <f t="shared" si="26"/>
        <v>15726</v>
      </c>
      <c r="E235" s="9">
        <f t="shared" si="26"/>
        <v>6792</v>
      </c>
      <c r="F235" s="9">
        <f t="shared" si="26"/>
        <v>5191</v>
      </c>
      <c r="G235" s="9">
        <f t="shared" si="26"/>
        <v>1401</v>
      </c>
      <c r="H235" s="9">
        <f t="shared" si="26"/>
        <v>937</v>
      </c>
      <c r="I235" s="9">
        <f t="shared" si="26"/>
        <v>1136</v>
      </c>
      <c r="J235" s="9">
        <f t="shared" si="26"/>
        <v>742</v>
      </c>
      <c r="K235" s="9">
        <f t="shared" si="26"/>
        <v>36683</v>
      </c>
      <c r="L235" s="9">
        <f t="shared" si="26"/>
        <v>22596</v>
      </c>
    </row>
    <row r="236" spans="1:12" ht="15.75" x14ac:dyDescent="0.25">
      <c r="A236" s="52" t="s">
        <v>57</v>
      </c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</row>
    <row r="237" spans="1:12" x14ac:dyDescent="0.25">
      <c r="A237" s="3">
        <v>47</v>
      </c>
      <c r="B237" s="4" t="s">
        <v>58</v>
      </c>
      <c r="C237" s="11">
        <v>917</v>
      </c>
      <c r="D237" s="11">
        <v>643</v>
      </c>
      <c r="E237" s="11">
        <v>143</v>
      </c>
      <c r="F237" s="11">
        <v>130</v>
      </c>
      <c r="G237" s="11">
        <v>0</v>
      </c>
      <c r="H237" s="11">
        <v>0</v>
      </c>
      <c r="I237" s="10">
        <v>95</v>
      </c>
      <c r="J237" s="10">
        <v>80</v>
      </c>
      <c r="K237" s="7">
        <f t="shared" ref="K237:L252" si="27">C237+E237+G237+I237</f>
        <v>1155</v>
      </c>
      <c r="L237" s="7">
        <f t="shared" si="27"/>
        <v>853</v>
      </c>
    </row>
    <row r="238" spans="1:12" ht="11.25" customHeight="1" x14ac:dyDescent="0.25">
      <c r="A238" s="3">
        <v>48</v>
      </c>
      <c r="B238" s="4" t="s">
        <v>59</v>
      </c>
      <c r="C238" s="11">
        <v>242</v>
      </c>
      <c r="D238" s="11">
        <v>188</v>
      </c>
      <c r="E238" s="11">
        <v>60</v>
      </c>
      <c r="F238" s="11">
        <v>45</v>
      </c>
      <c r="G238" s="11">
        <v>0</v>
      </c>
      <c r="H238" s="11">
        <v>0</v>
      </c>
      <c r="I238" s="10">
        <v>1</v>
      </c>
      <c r="J238" s="10">
        <v>1</v>
      </c>
      <c r="K238" s="7">
        <f t="shared" si="27"/>
        <v>303</v>
      </c>
      <c r="L238" s="7">
        <f t="shared" si="27"/>
        <v>234</v>
      </c>
    </row>
    <row r="239" spans="1:12" x14ac:dyDescent="0.25">
      <c r="A239" s="3">
        <v>49</v>
      </c>
      <c r="B239" s="4" t="s">
        <v>60</v>
      </c>
      <c r="C239" s="11">
        <v>0</v>
      </c>
      <c r="D239" s="11">
        <v>0</v>
      </c>
      <c r="E239" s="11">
        <v>0</v>
      </c>
      <c r="F239" s="11">
        <v>0</v>
      </c>
      <c r="G239" s="11">
        <f>74+42</f>
        <v>116</v>
      </c>
      <c r="H239" s="11">
        <f>34+17</f>
        <v>51</v>
      </c>
      <c r="I239" s="10">
        <v>0</v>
      </c>
      <c r="J239" s="10">
        <v>0</v>
      </c>
      <c r="K239" s="7">
        <f t="shared" si="27"/>
        <v>116</v>
      </c>
      <c r="L239" s="7">
        <f t="shared" si="27"/>
        <v>51</v>
      </c>
    </row>
    <row r="240" spans="1:12" x14ac:dyDescent="0.25">
      <c r="A240" s="3">
        <v>50</v>
      </c>
      <c r="B240" s="4" t="s">
        <v>61</v>
      </c>
      <c r="C240" s="11">
        <v>1599</v>
      </c>
      <c r="D240" s="11">
        <v>1236</v>
      </c>
      <c r="E240" s="11">
        <v>695</v>
      </c>
      <c r="F240" s="11">
        <v>616</v>
      </c>
      <c r="G240" s="11">
        <f>2+1</f>
        <v>3</v>
      </c>
      <c r="H240" s="11">
        <f>1+1</f>
        <v>2</v>
      </c>
      <c r="I240" s="10">
        <v>40</v>
      </c>
      <c r="J240" s="10">
        <v>34</v>
      </c>
      <c r="K240" s="7">
        <f t="shared" si="27"/>
        <v>2337</v>
      </c>
      <c r="L240" s="7">
        <f t="shared" si="27"/>
        <v>1888</v>
      </c>
    </row>
    <row r="241" spans="1:12" x14ac:dyDescent="0.25">
      <c r="A241" s="3">
        <v>51</v>
      </c>
      <c r="B241" s="4" t="s">
        <v>62</v>
      </c>
      <c r="C241" s="10">
        <v>2876</v>
      </c>
      <c r="D241" s="10">
        <v>844</v>
      </c>
      <c r="E241" s="10">
        <v>405</v>
      </c>
      <c r="F241" s="10">
        <v>287</v>
      </c>
      <c r="G241" s="11">
        <f>10+5</f>
        <v>15</v>
      </c>
      <c r="H241" s="11">
        <v>0</v>
      </c>
      <c r="I241" s="10">
        <v>122</v>
      </c>
      <c r="J241" s="10">
        <v>63</v>
      </c>
      <c r="K241" s="7">
        <f t="shared" si="27"/>
        <v>3418</v>
      </c>
      <c r="L241" s="7">
        <f t="shared" si="27"/>
        <v>1194</v>
      </c>
    </row>
    <row r="242" spans="1:12" x14ac:dyDescent="0.25">
      <c r="A242" s="3">
        <v>52</v>
      </c>
      <c r="B242" s="4" t="s">
        <v>63</v>
      </c>
      <c r="C242" s="10">
        <v>0</v>
      </c>
      <c r="D242" s="10">
        <v>0</v>
      </c>
      <c r="E242" s="10">
        <v>0</v>
      </c>
      <c r="F242" s="10">
        <v>0</v>
      </c>
      <c r="G242" s="11">
        <f>161+112</f>
        <v>273</v>
      </c>
      <c r="H242" s="11">
        <f>104+70</f>
        <v>174</v>
      </c>
      <c r="I242" s="10">
        <v>0</v>
      </c>
      <c r="J242" s="10">
        <v>0</v>
      </c>
      <c r="K242" s="7">
        <f t="shared" si="27"/>
        <v>273</v>
      </c>
      <c r="L242" s="7">
        <f t="shared" si="27"/>
        <v>174</v>
      </c>
    </row>
    <row r="243" spans="1:12" x14ac:dyDescent="0.25">
      <c r="A243" s="3">
        <v>53</v>
      </c>
      <c r="B243" s="4" t="s">
        <v>64</v>
      </c>
      <c r="C243" s="10">
        <v>158</v>
      </c>
      <c r="D243" s="10">
        <v>145</v>
      </c>
      <c r="E243" s="10">
        <v>72</v>
      </c>
      <c r="F243" s="10">
        <v>72</v>
      </c>
      <c r="G243" s="11">
        <f>0+1</f>
        <v>1</v>
      </c>
      <c r="H243" s="11">
        <v>0</v>
      </c>
      <c r="I243" s="10">
        <v>8</v>
      </c>
      <c r="J243" s="10">
        <v>7</v>
      </c>
      <c r="K243" s="7">
        <f t="shared" si="27"/>
        <v>239</v>
      </c>
      <c r="L243" s="7">
        <f t="shared" si="27"/>
        <v>224</v>
      </c>
    </row>
    <row r="244" spans="1:12" x14ac:dyDescent="0.25">
      <c r="A244" s="3">
        <v>54</v>
      </c>
      <c r="B244" s="4" t="s">
        <v>65</v>
      </c>
      <c r="C244" s="10">
        <v>777</v>
      </c>
      <c r="D244" s="10">
        <v>522</v>
      </c>
      <c r="E244" s="10">
        <v>94</v>
      </c>
      <c r="F244" s="10">
        <v>79</v>
      </c>
      <c r="G244" s="11">
        <f>1+1</f>
        <v>2</v>
      </c>
      <c r="H244" s="11">
        <f>1+1</f>
        <v>2</v>
      </c>
      <c r="I244" s="10">
        <v>51</v>
      </c>
      <c r="J244" s="10">
        <v>37</v>
      </c>
      <c r="K244" s="7">
        <f t="shared" si="27"/>
        <v>924</v>
      </c>
      <c r="L244" s="7">
        <f t="shared" si="27"/>
        <v>640</v>
      </c>
    </row>
    <row r="245" spans="1:12" ht="24" x14ac:dyDescent="0.25">
      <c r="A245" s="3">
        <v>55</v>
      </c>
      <c r="B245" s="4" t="s">
        <v>66</v>
      </c>
      <c r="C245" s="10">
        <v>622</v>
      </c>
      <c r="D245" s="10">
        <v>531</v>
      </c>
      <c r="E245" s="10">
        <v>223</v>
      </c>
      <c r="F245" s="10">
        <v>196</v>
      </c>
      <c r="G245" s="11">
        <f>1+3</f>
        <v>4</v>
      </c>
      <c r="H245" s="11">
        <f>1+3</f>
        <v>4</v>
      </c>
      <c r="I245" s="10">
        <v>35</v>
      </c>
      <c r="J245" s="10">
        <v>30</v>
      </c>
      <c r="K245" s="7">
        <f t="shared" si="27"/>
        <v>884</v>
      </c>
      <c r="L245" s="7">
        <f t="shared" si="27"/>
        <v>761</v>
      </c>
    </row>
    <row r="246" spans="1:12" x14ac:dyDescent="0.25">
      <c r="A246" s="3">
        <v>56</v>
      </c>
      <c r="B246" s="4" t="s">
        <v>67</v>
      </c>
      <c r="C246" s="10">
        <v>1219</v>
      </c>
      <c r="D246" s="10">
        <v>754</v>
      </c>
      <c r="E246" s="10">
        <v>237</v>
      </c>
      <c r="F246" s="10">
        <v>201</v>
      </c>
      <c r="G246" s="11">
        <f>1+4</f>
        <v>5</v>
      </c>
      <c r="H246" s="11">
        <f>1+4</f>
        <v>5</v>
      </c>
      <c r="I246" s="10">
        <v>136</v>
      </c>
      <c r="J246" s="10">
        <v>92</v>
      </c>
      <c r="K246" s="7">
        <f t="shared" si="27"/>
        <v>1597</v>
      </c>
      <c r="L246" s="7">
        <f t="shared" si="27"/>
        <v>1052</v>
      </c>
    </row>
    <row r="247" spans="1:12" ht="15.75" customHeight="1" x14ac:dyDescent="0.25">
      <c r="A247" s="3">
        <v>57</v>
      </c>
      <c r="B247" s="4" t="s">
        <v>68</v>
      </c>
      <c r="C247" s="10">
        <v>367</v>
      </c>
      <c r="D247" s="10">
        <v>280</v>
      </c>
      <c r="E247" s="10">
        <v>53</v>
      </c>
      <c r="F247" s="10">
        <v>49</v>
      </c>
      <c r="G247" s="11">
        <f>1+0</f>
        <v>1</v>
      </c>
      <c r="H247" s="11">
        <f>1+0</f>
        <v>1</v>
      </c>
      <c r="I247" s="10">
        <v>133</v>
      </c>
      <c r="J247" s="10">
        <v>101</v>
      </c>
      <c r="K247" s="7">
        <f t="shared" si="27"/>
        <v>554</v>
      </c>
      <c r="L247" s="7">
        <f t="shared" si="27"/>
        <v>431</v>
      </c>
    </row>
    <row r="248" spans="1:12" x14ac:dyDescent="0.25">
      <c r="A248" s="3">
        <v>58</v>
      </c>
      <c r="B248" s="4" t="s">
        <v>69</v>
      </c>
      <c r="C248" s="10">
        <v>1181</v>
      </c>
      <c r="D248" s="10">
        <v>952</v>
      </c>
      <c r="E248" s="10">
        <v>585</v>
      </c>
      <c r="F248" s="10">
        <v>518</v>
      </c>
      <c r="G248" s="11">
        <f>20+6</f>
        <v>26</v>
      </c>
      <c r="H248" s="11">
        <f>14+1</f>
        <v>15</v>
      </c>
      <c r="I248" s="10">
        <v>86</v>
      </c>
      <c r="J248" s="10">
        <v>73</v>
      </c>
      <c r="K248" s="7">
        <f t="shared" si="27"/>
        <v>1878</v>
      </c>
      <c r="L248" s="7">
        <f t="shared" si="27"/>
        <v>1558</v>
      </c>
    </row>
    <row r="249" spans="1:12" x14ac:dyDescent="0.25">
      <c r="A249" s="12">
        <v>59</v>
      </c>
      <c r="B249" s="4" t="s">
        <v>70</v>
      </c>
      <c r="C249" s="11">
        <v>247</v>
      </c>
      <c r="D249" s="11">
        <v>235</v>
      </c>
      <c r="E249" s="11">
        <v>134</v>
      </c>
      <c r="F249" s="11">
        <v>131</v>
      </c>
      <c r="G249" s="11">
        <f>24+15</f>
        <v>39</v>
      </c>
      <c r="H249" s="11">
        <f>24+15</f>
        <v>39</v>
      </c>
      <c r="I249" s="10">
        <v>10</v>
      </c>
      <c r="J249" s="10">
        <v>8</v>
      </c>
      <c r="K249" s="7">
        <f t="shared" si="27"/>
        <v>430</v>
      </c>
      <c r="L249" s="7">
        <f t="shared" si="27"/>
        <v>413</v>
      </c>
    </row>
    <row r="250" spans="1:12" x14ac:dyDescent="0.25">
      <c r="A250" s="12">
        <v>60</v>
      </c>
      <c r="B250" s="4" t="s">
        <v>71</v>
      </c>
      <c r="C250" s="11">
        <v>0</v>
      </c>
      <c r="D250" s="11">
        <v>0</v>
      </c>
      <c r="E250" s="11">
        <v>0</v>
      </c>
      <c r="F250" s="11">
        <v>0</v>
      </c>
      <c r="G250" s="11">
        <f>230+173</f>
        <v>403</v>
      </c>
      <c r="H250" s="11">
        <f>228+168</f>
        <v>396</v>
      </c>
      <c r="I250" s="10">
        <v>0</v>
      </c>
      <c r="J250" s="10">
        <v>0</v>
      </c>
      <c r="K250" s="7">
        <f t="shared" si="27"/>
        <v>403</v>
      </c>
      <c r="L250" s="7">
        <f t="shared" si="27"/>
        <v>396</v>
      </c>
    </row>
    <row r="251" spans="1:12" x14ac:dyDescent="0.25">
      <c r="A251" s="12">
        <v>61</v>
      </c>
      <c r="B251" s="4" t="s">
        <v>72</v>
      </c>
      <c r="C251" s="11">
        <v>338</v>
      </c>
      <c r="D251" s="11">
        <v>326</v>
      </c>
      <c r="E251" s="11">
        <v>690</v>
      </c>
      <c r="F251" s="11">
        <v>670</v>
      </c>
      <c r="G251" s="11">
        <f>807+502</f>
        <v>1309</v>
      </c>
      <c r="H251" s="11">
        <f>782+488</f>
        <v>1270</v>
      </c>
      <c r="I251" s="10">
        <v>4</v>
      </c>
      <c r="J251" s="10">
        <v>4</v>
      </c>
      <c r="K251" s="7">
        <f t="shared" si="27"/>
        <v>2341</v>
      </c>
      <c r="L251" s="7">
        <f t="shared" si="27"/>
        <v>2270</v>
      </c>
    </row>
    <row r="252" spans="1:12" x14ac:dyDescent="0.25">
      <c r="A252" s="32">
        <v>62</v>
      </c>
      <c r="B252" s="33" t="s">
        <v>73</v>
      </c>
      <c r="C252" s="32"/>
      <c r="D252" s="32"/>
      <c r="E252" s="32"/>
      <c r="F252" s="32"/>
      <c r="G252" s="32"/>
      <c r="H252" s="32"/>
      <c r="I252" s="34"/>
      <c r="J252" s="34"/>
      <c r="K252" s="35">
        <f t="shared" si="27"/>
        <v>0</v>
      </c>
      <c r="L252" s="35">
        <f t="shared" si="27"/>
        <v>0</v>
      </c>
    </row>
    <row r="253" spans="1:12" x14ac:dyDescent="0.25">
      <c r="B253" s="8" t="s">
        <v>10</v>
      </c>
      <c r="C253" s="8">
        <f t="shared" ref="C253:L253" si="28">SUM(C237:C252)</f>
        <v>10543</v>
      </c>
      <c r="D253" s="8">
        <f t="shared" si="28"/>
        <v>6656</v>
      </c>
      <c r="E253" s="8">
        <f t="shared" si="28"/>
        <v>3391</v>
      </c>
      <c r="F253" s="8">
        <f t="shared" si="28"/>
        <v>2994</v>
      </c>
      <c r="G253" s="8">
        <f t="shared" si="28"/>
        <v>2197</v>
      </c>
      <c r="H253" s="8">
        <f t="shared" si="28"/>
        <v>1959</v>
      </c>
      <c r="I253" s="8">
        <f t="shared" si="28"/>
        <v>721</v>
      </c>
      <c r="J253" s="8">
        <f t="shared" si="28"/>
        <v>530</v>
      </c>
      <c r="K253" s="8">
        <f t="shared" si="28"/>
        <v>16852</v>
      </c>
      <c r="L253" s="8">
        <f t="shared" si="28"/>
        <v>12139</v>
      </c>
    </row>
    <row r="254" spans="1:12" ht="15.75" x14ac:dyDescent="0.25">
      <c r="A254" s="52" t="s">
        <v>74</v>
      </c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</row>
    <row r="255" spans="1:12" ht="15.75" customHeight="1" x14ac:dyDescent="0.25">
      <c r="A255" s="3">
        <v>63</v>
      </c>
      <c r="B255" s="4" t="s">
        <v>75</v>
      </c>
      <c r="C255" s="10">
        <v>556</v>
      </c>
      <c r="D255" s="10">
        <v>475</v>
      </c>
      <c r="E255" s="10">
        <v>241</v>
      </c>
      <c r="F255" s="10">
        <v>221</v>
      </c>
      <c r="G255" s="10">
        <f>24+21</f>
        <v>45</v>
      </c>
      <c r="H255" s="10">
        <f>21+21</f>
        <v>42</v>
      </c>
      <c r="I255" s="10">
        <v>1</v>
      </c>
      <c r="J255" s="10">
        <v>1</v>
      </c>
      <c r="K255" s="7">
        <f t="shared" ref="K255:L260" si="29">C255+E255+G255+I255</f>
        <v>843</v>
      </c>
      <c r="L255" s="7">
        <f t="shared" si="29"/>
        <v>739</v>
      </c>
    </row>
    <row r="256" spans="1:12" x14ac:dyDescent="0.25">
      <c r="A256" s="3">
        <v>64</v>
      </c>
      <c r="B256" s="4" t="s">
        <v>76</v>
      </c>
      <c r="C256" s="10">
        <v>331</v>
      </c>
      <c r="D256" s="10">
        <v>301</v>
      </c>
      <c r="E256" s="10">
        <v>182</v>
      </c>
      <c r="F256" s="10">
        <v>175</v>
      </c>
      <c r="G256" s="10">
        <f>18+6</f>
        <v>24</v>
      </c>
      <c r="H256" s="10">
        <f>16+4</f>
        <v>20</v>
      </c>
      <c r="I256" s="10">
        <v>4</v>
      </c>
      <c r="J256" s="10">
        <v>3</v>
      </c>
      <c r="K256" s="7">
        <f t="shared" si="29"/>
        <v>541</v>
      </c>
      <c r="L256" s="7">
        <f t="shared" si="29"/>
        <v>499</v>
      </c>
    </row>
    <row r="257" spans="1:12" x14ac:dyDescent="0.25">
      <c r="A257" s="3">
        <v>65</v>
      </c>
      <c r="B257" s="4" t="s">
        <v>77</v>
      </c>
      <c r="C257" s="10">
        <v>351</v>
      </c>
      <c r="D257" s="10">
        <v>223</v>
      </c>
      <c r="E257" s="10">
        <v>156</v>
      </c>
      <c r="F257" s="10">
        <v>109</v>
      </c>
      <c r="G257" s="10">
        <f>16+11</f>
        <v>27</v>
      </c>
      <c r="H257" s="10">
        <f>11+7</f>
        <v>18</v>
      </c>
      <c r="I257" s="10">
        <v>2</v>
      </c>
      <c r="J257" s="10">
        <v>1</v>
      </c>
      <c r="K257" s="7">
        <f t="shared" si="29"/>
        <v>536</v>
      </c>
      <c r="L257" s="7">
        <f t="shared" si="29"/>
        <v>351</v>
      </c>
    </row>
    <row r="258" spans="1:12" x14ac:dyDescent="0.25">
      <c r="A258" s="3">
        <v>66</v>
      </c>
      <c r="B258" s="4" t="s">
        <v>78</v>
      </c>
      <c r="C258" s="10">
        <v>1400</v>
      </c>
      <c r="D258" s="10">
        <v>982</v>
      </c>
      <c r="E258" s="10">
        <v>512</v>
      </c>
      <c r="F258" s="10">
        <v>400</v>
      </c>
      <c r="G258" s="10">
        <f>102+57</f>
        <v>159</v>
      </c>
      <c r="H258" s="10">
        <f>69+32</f>
        <v>101</v>
      </c>
      <c r="I258" s="10">
        <v>45</v>
      </c>
      <c r="J258" s="10">
        <v>32</v>
      </c>
      <c r="K258" s="7">
        <f t="shared" si="29"/>
        <v>2116</v>
      </c>
      <c r="L258" s="7">
        <f t="shared" si="29"/>
        <v>1515</v>
      </c>
    </row>
    <row r="259" spans="1:12" x14ac:dyDescent="0.25">
      <c r="A259" s="3">
        <v>67</v>
      </c>
      <c r="B259" s="4" t="s">
        <v>79</v>
      </c>
      <c r="C259" s="10">
        <v>962</v>
      </c>
      <c r="D259" s="10">
        <v>645</v>
      </c>
      <c r="E259" s="10">
        <v>228</v>
      </c>
      <c r="F259" s="10">
        <v>194</v>
      </c>
      <c r="G259" s="10">
        <f>32+26</f>
        <v>58</v>
      </c>
      <c r="H259" s="10">
        <f>24+22</f>
        <v>46</v>
      </c>
      <c r="I259" s="10">
        <v>41</v>
      </c>
      <c r="J259" s="10">
        <v>34</v>
      </c>
      <c r="K259" s="7">
        <f t="shared" si="29"/>
        <v>1289</v>
      </c>
      <c r="L259" s="7">
        <f t="shared" si="29"/>
        <v>919</v>
      </c>
    </row>
    <row r="260" spans="1:12" x14ac:dyDescent="0.25">
      <c r="A260" s="3">
        <v>68</v>
      </c>
      <c r="B260" s="4" t="s">
        <v>80</v>
      </c>
      <c r="C260" s="10">
        <v>185</v>
      </c>
      <c r="D260" s="10">
        <v>150</v>
      </c>
      <c r="E260" s="10">
        <v>68</v>
      </c>
      <c r="F260" s="10">
        <v>64</v>
      </c>
      <c r="G260" s="10">
        <f>7+6</f>
        <v>13</v>
      </c>
      <c r="H260" s="10">
        <f>6+4</f>
        <v>10</v>
      </c>
      <c r="I260" s="10">
        <v>7</v>
      </c>
      <c r="J260" s="10">
        <v>7</v>
      </c>
      <c r="K260" s="7">
        <f t="shared" si="29"/>
        <v>273</v>
      </c>
      <c r="L260" s="7">
        <f t="shared" si="29"/>
        <v>231</v>
      </c>
    </row>
    <row r="261" spans="1:12" x14ac:dyDescent="0.25">
      <c r="B261" s="8" t="s">
        <v>10</v>
      </c>
      <c r="C261" s="9">
        <f t="shared" ref="C261:L261" si="30">SUM(C255:C260)</f>
        <v>3785</v>
      </c>
      <c r="D261" s="9">
        <f t="shared" si="30"/>
        <v>2776</v>
      </c>
      <c r="E261" s="9">
        <f t="shared" si="30"/>
        <v>1387</v>
      </c>
      <c r="F261" s="9">
        <f t="shared" si="30"/>
        <v>1163</v>
      </c>
      <c r="G261" s="9">
        <f t="shared" si="30"/>
        <v>326</v>
      </c>
      <c r="H261" s="9">
        <f t="shared" si="30"/>
        <v>237</v>
      </c>
      <c r="I261" s="9">
        <f t="shared" si="30"/>
        <v>100</v>
      </c>
      <c r="J261" s="9">
        <f t="shared" si="30"/>
        <v>78</v>
      </c>
      <c r="K261" s="9">
        <f t="shared" si="30"/>
        <v>5598</v>
      </c>
      <c r="L261" s="9">
        <f t="shared" si="30"/>
        <v>4254</v>
      </c>
    </row>
    <row r="262" spans="1:12" ht="15.75" x14ac:dyDescent="0.25">
      <c r="A262" s="52" t="s">
        <v>81</v>
      </c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</row>
    <row r="263" spans="1:12" x14ac:dyDescent="0.25">
      <c r="A263" s="3">
        <v>69</v>
      </c>
      <c r="B263" s="4" t="s">
        <v>82</v>
      </c>
      <c r="C263" s="11">
        <v>1127</v>
      </c>
      <c r="D263" s="11">
        <v>862</v>
      </c>
      <c r="E263" s="11">
        <v>372</v>
      </c>
      <c r="F263" s="11">
        <v>327</v>
      </c>
      <c r="G263" s="11">
        <f>34+27</f>
        <v>61</v>
      </c>
      <c r="H263" s="11">
        <f>24+17</f>
        <v>41</v>
      </c>
      <c r="I263" s="11">
        <v>31</v>
      </c>
      <c r="J263" s="11">
        <v>28</v>
      </c>
      <c r="K263" s="7">
        <f>C263+E263+G263+I263</f>
        <v>1591</v>
      </c>
      <c r="L263" s="7">
        <f>D263+F263+H263+J263</f>
        <v>1258</v>
      </c>
    </row>
    <row r="264" spans="1:12" x14ac:dyDescent="0.25">
      <c r="A264" s="3">
        <v>70</v>
      </c>
      <c r="B264" s="4" t="s">
        <v>93</v>
      </c>
      <c r="C264" s="11">
        <v>21</v>
      </c>
      <c r="D264" s="11">
        <v>18</v>
      </c>
      <c r="E264" s="11">
        <v>6</v>
      </c>
      <c r="F264" s="11">
        <v>5</v>
      </c>
      <c r="G264" s="11">
        <f>2+0</f>
        <v>2</v>
      </c>
      <c r="H264" s="11">
        <f>2+0</f>
        <v>2</v>
      </c>
      <c r="I264" s="11">
        <v>0</v>
      </c>
      <c r="J264" s="11">
        <v>0</v>
      </c>
      <c r="K264" s="7">
        <f t="shared" ref="K264:L266" si="31">C264+E264+G264+I264</f>
        <v>29</v>
      </c>
      <c r="L264" s="7">
        <f t="shared" si="31"/>
        <v>25</v>
      </c>
    </row>
    <row r="265" spans="1:12" x14ac:dyDescent="0.25">
      <c r="A265" s="3">
        <v>71</v>
      </c>
      <c r="B265" s="4" t="s">
        <v>83</v>
      </c>
      <c r="C265" s="11">
        <v>131</v>
      </c>
      <c r="D265" s="11">
        <v>53</v>
      </c>
      <c r="E265" s="11">
        <v>31</v>
      </c>
      <c r="F265" s="11">
        <v>25</v>
      </c>
      <c r="G265" s="11">
        <f>6+3</f>
        <v>9</v>
      </c>
      <c r="H265" s="11">
        <f>4+2</f>
        <v>6</v>
      </c>
      <c r="I265" s="11">
        <v>0</v>
      </c>
      <c r="J265" s="11">
        <v>0</v>
      </c>
      <c r="K265" s="7">
        <f t="shared" si="31"/>
        <v>171</v>
      </c>
      <c r="L265" s="7">
        <f t="shared" si="31"/>
        <v>84</v>
      </c>
    </row>
    <row r="266" spans="1:12" x14ac:dyDescent="0.25">
      <c r="A266" s="3">
        <v>72</v>
      </c>
      <c r="B266" s="15" t="s">
        <v>94</v>
      </c>
      <c r="C266" s="11">
        <v>30</v>
      </c>
      <c r="D266" s="11">
        <v>25</v>
      </c>
      <c r="E266" s="11">
        <v>6</v>
      </c>
      <c r="F266" s="11">
        <v>5</v>
      </c>
      <c r="G266" s="11">
        <f>1+0</f>
        <v>1</v>
      </c>
      <c r="H266" s="11">
        <f>1+0</f>
        <v>1</v>
      </c>
      <c r="I266" s="11">
        <v>2</v>
      </c>
      <c r="J266" s="11">
        <v>2</v>
      </c>
      <c r="K266" s="7">
        <f t="shared" si="31"/>
        <v>39</v>
      </c>
      <c r="L266" s="7">
        <f t="shared" si="31"/>
        <v>33</v>
      </c>
    </row>
    <row r="267" spans="1:12" x14ac:dyDescent="0.25">
      <c r="B267" s="8" t="s">
        <v>10</v>
      </c>
      <c r="C267" s="8">
        <f t="shared" ref="C267:L267" si="32">SUM(C263:C266)</f>
        <v>1309</v>
      </c>
      <c r="D267" s="8">
        <f t="shared" si="32"/>
        <v>958</v>
      </c>
      <c r="E267" s="8">
        <f t="shared" si="32"/>
        <v>415</v>
      </c>
      <c r="F267" s="8">
        <f t="shared" si="32"/>
        <v>362</v>
      </c>
      <c r="G267" s="8">
        <f t="shared" si="32"/>
        <v>73</v>
      </c>
      <c r="H267" s="8">
        <f t="shared" si="32"/>
        <v>50</v>
      </c>
      <c r="I267" s="8">
        <f t="shared" si="32"/>
        <v>33</v>
      </c>
      <c r="J267" s="8">
        <f t="shared" si="32"/>
        <v>30</v>
      </c>
      <c r="K267" s="8">
        <f t="shared" si="32"/>
        <v>1830</v>
      </c>
      <c r="L267" s="8">
        <f t="shared" si="32"/>
        <v>1400</v>
      </c>
    </row>
    <row r="268" spans="1:12" x14ac:dyDescent="0.25">
      <c r="A268" s="57" t="s">
        <v>10</v>
      </c>
      <c r="B268" s="58"/>
      <c r="C268" s="14">
        <f t="shared" ref="C268:L268" si="33">SUM(C190+C235+C253+C261+C267)</f>
        <v>45860</v>
      </c>
      <c r="D268" s="14">
        <f t="shared" si="33"/>
        <v>27512</v>
      </c>
      <c r="E268" s="14">
        <f t="shared" si="33"/>
        <v>12686</v>
      </c>
      <c r="F268" s="14">
        <f t="shared" si="33"/>
        <v>10221</v>
      </c>
      <c r="G268" s="14">
        <f t="shared" si="33"/>
        <v>4091</v>
      </c>
      <c r="H268" s="14">
        <f t="shared" si="33"/>
        <v>3265</v>
      </c>
      <c r="I268" s="14">
        <f t="shared" si="33"/>
        <v>2246</v>
      </c>
      <c r="J268" s="14">
        <f t="shared" si="33"/>
        <v>1519</v>
      </c>
      <c r="K268" s="14">
        <f t="shared" si="33"/>
        <v>64883</v>
      </c>
      <c r="L268" s="14">
        <f t="shared" si="33"/>
        <v>42517</v>
      </c>
    </row>
  </sheetData>
  <mergeCells count="51">
    <mergeCell ref="A180:L180"/>
    <mergeCell ref="A179:B179"/>
    <mergeCell ref="A181:L181"/>
    <mergeCell ref="A1:L1"/>
    <mergeCell ref="A2:L2"/>
    <mergeCell ref="A3:L3"/>
    <mergeCell ref="A5:A6"/>
    <mergeCell ref="B5:B6"/>
    <mergeCell ref="C5:D5"/>
    <mergeCell ref="E5:F5"/>
    <mergeCell ref="G5:H5"/>
    <mergeCell ref="I5:J5"/>
    <mergeCell ref="K5:K6"/>
    <mergeCell ref="L5:L6"/>
    <mergeCell ref="A7:L7"/>
    <mergeCell ref="A12:L12"/>
    <mergeCell ref="A57:L57"/>
    <mergeCell ref="A75:L75"/>
    <mergeCell ref="A83:L83"/>
    <mergeCell ref="A89:B89"/>
    <mergeCell ref="A91:L91"/>
    <mergeCell ref="A92:L92"/>
    <mergeCell ref="A93:L93"/>
    <mergeCell ref="A95:A96"/>
    <mergeCell ref="B95:B96"/>
    <mergeCell ref="C95:D95"/>
    <mergeCell ref="E95:F95"/>
    <mergeCell ref="G95:H95"/>
    <mergeCell ref="I95:J95"/>
    <mergeCell ref="K95:K96"/>
    <mergeCell ref="L95:L96"/>
    <mergeCell ref="A97:L97"/>
    <mergeCell ref="A102:L102"/>
    <mergeCell ref="A147:L147"/>
    <mergeCell ref="A165:L165"/>
    <mergeCell ref="A173:L173"/>
    <mergeCell ref="A182:L182"/>
    <mergeCell ref="A184:A185"/>
    <mergeCell ref="B184:B185"/>
    <mergeCell ref="C184:D184"/>
    <mergeCell ref="E184:F184"/>
    <mergeCell ref="G184:H184"/>
    <mergeCell ref="I184:J184"/>
    <mergeCell ref="K184:K185"/>
    <mergeCell ref="L184:L185"/>
    <mergeCell ref="A268:B268"/>
    <mergeCell ref="A186:L186"/>
    <mergeCell ref="A191:L191"/>
    <mergeCell ref="A236:L236"/>
    <mergeCell ref="A254:L254"/>
    <mergeCell ref="A262:L26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8"/>
  <sheetViews>
    <sheetView topLeftCell="A175" zoomScaleNormal="100" workbookViewId="0">
      <selection activeCell="E21" sqref="E21"/>
    </sheetView>
  </sheetViews>
  <sheetFormatPr defaultRowHeight="15" x14ac:dyDescent="0.25"/>
  <cols>
    <col min="1" max="1" width="9.140625" customWidth="1"/>
    <col min="2" max="2" width="54.5703125" customWidth="1"/>
  </cols>
  <sheetData>
    <row r="1" spans="1:14" ht="16.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75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15.75" x14ac:dyDescent="0.25">
      <c r="A3" s="55" t="s">
        <v>119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x14ac:dyDescent="0.25">
      <c r="A5" s="53" t="s">
        <v>2</v>
      </c>
      <c r="B5" s="53" t="s">
        <v>3</v>
      </c>
      <c r="C5" s="53" t="s">
        <v>112</v>
      </c>
      <c r="D5" s="53"/>
      <c r="E5" s="53" t="s">
        <v>113</v>
      </c>
      <c r="F5" s="53"/>
      <c r="G5" s="60" t="s">
        <v>7</v>
      </c>
      <c r="H5" s="61"/>
      <c r="I5" s="53" t="s">
        <v>114</v>
      </c>
      <c r="J5" s="53"/>
      <c r="K5" s="53" t="s">
        <v>115</v>
      </c>
      <c r="L5" s="53"/>
      <c r="M5" s="56" t="s">
        <v>8</v>
      </c>
      <c r="N5" s="53" t="s">
        <v>9</v>
      </c>
    </row>
    <row r="6" spans="1:14" ht="15" customHeight="1" x14ac:dyDescent="0.25">
      <c r="A6" s="53"/>
      <c r="B6" s="53"/>
      <c r="C6" s="39" t="s">
        <v>116</v>
      </c>
      <c r="D6" s="39" t="s">
        <v>118</v>
      </c>
      <c r="E6" s="39" t="s">
        <v>116</v>
      </c>
      <c r="F6" s="39" t="s">
        <v>118</v>
      </c>
      <c r="G6" s="39" t="s">
        <v>116</v>
      </c>
      <c r="H6" s="39" t="s">
        <v>118</v>
      </c>
      <c r="I6" s="39" t="s">
        <v>116</v>
      </c>
      <c r="J6" s="39" t="s">
        <v>118</v>
      </c>
      <c r="K6" s="39" t="s">
        <v>116</v>
      </c>
      <c r="L6" s="39" t="s">
        <v>118</v>
      </c>
      <c r="M6" s="56"/>
      <c r="N6" s="53"/>
    </row>
    <row r="7" spans="1:14" ht="15.75" x14ac:dyDescent="0.25">
      <c r="A7" s="52" t="s">
        <v>12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3">
        <v>1</v>
      </c>
      <c r="B8" s="4" t="s">
        <v>13</v>
      </c>
      <c r="C8" s="5">
        <v>2666</v>
      </c>
      <c r="D8" s="5">
        <v>1263</v>
      </c>
      <c r="E8" s="5">
        <v>697</v>
      </c>
      <c r="F8" s="5">
        <v>501</v>
      </c>
      <c r="G8" s="5">
        <v>269</v>
      </c>
      <c r="H8" s="5">
        <v>149</v>
      </c>
      <c r="I8" s="5">
        <v>53</v>
      </c>
      <c r="J8" s="5">
        <v>42</v>
      </c>
      <c r="K8" s="6">
        <v>33</v>
      </c>
      <c r="L8" s="6">
        <v>29</v>
      </c>
      <c r="M8" s="7">
        <f>C8+E8+G8+I8+K8</f>
        <v>3718</v>
      </c>
      <c r="N8" s="7">
        <f>D8+F8+H8+J8+L8</f>
        <v>1984</v>
      </c>
    </row>
    <row r="9" spans="1:14" x14ac:dyDescent="0.25">
      <c r="A9" s="3">
        <v>2</v>
      </c>
      <c r="B9" s="4" t="s">
        <v>14</v>
      </c>
      <c r="C9" s="21">
        <v>218</v>
      </c>
      <c r="D9" s="21">
        <v>123</v>
      </c>
      <c r="E9" s="21">
        <v>16</v>
      </c>
      <c r="F9" s="21">
        <v>12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7">
        <f t="shared" ref="M9:M10" si="0">C9+E9+G9+I9+K9</f>
        <v>234</v>
      </c>
      <c r="N9" s="7">
        <f t="shared" ref="N9:N10" si="1">D9+F9+H9+J9+L9</f>
        <v>135</v>
      </c>
    </row>
    <row r="10" spans="1:14" x14ac:dyDescent="0.25">
      <c r="A10" s="20">
        <v>3</v>
      </c>
      <c r="B10" s="4" t="s">
        <v>95</v>
      </c>
      <c r="C10" s="5">
        <v>102</v>
      </c>
      <c r="D10" s="5">
        <v>88</v>
      </c>
      <c r="E10" s="5">
        <v>10</v>
      </c>
      <c r="F10" s="5">
        <v>7</v>
      </c>
      <c r="G10" s="5">
        <v>43</v>
      </c>
      <c r="H10" s="5">
        <v>33</v>
      </c>
      <c r="I10" s="5">
        <v>0</v>
      </c>
      <c r="J10" s="5">
        <v>0</v>
      </c>
      <c r="K10" s="6">
        <v>0</v>
      </c>
      <c r="L10" s="6">
        <v>0</v>
      </c>
      <c r="M10" s="7">
        <f t="shared" si="0"/>
        <v>155</v>
      </c>
      <c r="N10" s="7">
        <f t="shared" si="1"/>
        <v>128</v>
      </c>
    </row>
    <row r="11" spans="1:14" x14ac:dyDescent="0.25">
      <c r="B11" s="8" t="s">
        <v>10</v>
      </c>
      <c r="C11" s="9">
        <f>C10+C8</f>
        <v>2768</v>
      </c>
      <c r="D11" s="9">
        <f t="shared" ref="D11:N11" si="2">D10+D8</f>
        <v>1351</v>
      </c>
      <c r="E11" s="9">
        <f t="shared" si="2"/>
        <v>707</v>
      </c>
      <c r="F11" s="9">
        <f t="shared" si="2"/>
        <v>508</v>
      </c>
      <c r="G11" s="9">
        <f t="shared" si="2"/>
        <v>312</v>
      </c>
      <c r="H11" s="9">
        <f t="shared" si="2"/>
        <v>182</v>
      </c>
      <c r="I11" s="9">
        <f t="shared" si="2"/>
        <v>53</v>
      </c>
      <c r="J11" s="9">
        <f t="shared" si="2"/>
        <v>42</v>
      </c>
      <c r="K11" s="9">
        <f t="shared" si="2"/>
        <v>33</v>
      </c>
      <c r="L11" s="9">
        <f t="shared" si="2"/>
        <v>29</v>
      </c>
      <c r="M11" s="9">
        <f t="shared" si="2"/>
        <v>3873</v>
      </c>
      <c r="N11" s="9">
        <f t="shared" si="2"/>
        <v>2112</v>
      </c>
    </row>
    <row r="12" spans="1:14" ht="15.75" x14ac:dyDescent="0.25">
      <c r="A12" s="52" t="s">
        <v>15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 x14ac:dyDescent="0.25">
      <c r="A13" s="3">
        <v>4</v>
      </c>
      <c r="B13" s="4" t="s">
        <v>16</v>
      </c>
      <c r="C13" s="10">
        <v>3089</v>
      </c>
      <c r="D13" s="10">
        <v>1230</v>
      </c>
      <c r="E13" s="10">
        <v>567</v>
      </c>
      <c r="F13" s="10">
        <v>338</v>
      </c>
      <c r="G13" s="10">
        <v>161</v>
      </c>
      <c r="H13" s="10">
        <v>72</v>
      </c>
      <c r="I13" s="10">
        <v>0</v>
      </c>
      <c r="J13" s="10">
        <v>0</v>
      </c>
      <c r="K13" s="10">
        <v>0</v>
      </c>
      <c r="L13" s="10">
        <v>0</v>
      </c>
      <c r="M13" s="7">
        <f>C13+E13+G13+I13+K13</f>
        <v>3817</v>
      </c>
      <c r="N13" s="7">
        <f>SUM(D13+F13+H13+J13+L13)</f>
        <v>1640</v>
      </c>
    </row>
    <row r="14" spans="1:14" x14ac:dyDescent="0.25">
      <c r="A14" s="3">
        <v>5</v>
      </c>
      <c r="B14" s="4" t="s">
        <v>17</v>
      </c>
      <c r="C14" s="11">
        <v>2082</v>
      </c>
      <c r="D14" s="11">
        <v>500</v>
      </c>
      <c r="E14" s="11">
        <v>540</v>
      </c>
      <c r="F14" s="11">
        <v>261</v>
      </c>
      <c r="G14" s="11">
        <v>6</v>
      </c>
      <c r="H14" s="11">
        <v>4</v>
      </c>
      <c r="I14" s="11">
        <v>0</v>
      </c>
      <c r="J14" s="11">
        <v>0</v>
      </c>
      <c r="K14" s="10">
        <v>0</v>
      </c>
      <c r="L14" s="10">
        <v>0</v>
      </c>
      <c r="M14" s="7">
        <f t="shared" ref="M14:M55" si="3">C14+E14+G14+I14+K14</f>
        <v>2628</v>
      </c>
      <c r="N14" s="7">
        <f t="shared" ref="N14:N55" si="4">SUM(D14+F14+H14+J14+L14)</f>
        <v>765</v>
      </c>
    </row>
    <row r="15" spans="1:14" x14ac:dyDescent="0.25">
      <c r="A15" s="3">
        <v>6</v>
      </c>
      <c r="B15" s="4" t="s">
        <v>18</v>
      </c>
      <c r="C15" s="11">
        <v>215</v>
      </c>
      <c r="D15" s="11">
        <v>207</v>
      </c>
      <c r="E15" s="11">
        <v>212</v>
      </c>
      <c r="F15" s="11">
        <v>209</v>
      </c>
      <c r="G15" s="11">
        <v>0</v>
      </c>
      <c r="H15" s="11">
        <v>0</v>
      </c>
      <c r="I15" s="11">
        <v>0</v>
      </c>
      <c r="J15" s="11">
        <v>0</v>
      </c>
      <c r="K15" s="10">
        <v>0</v>
      </c>
      <c r="L15" s="10">
        <v>0</v>
      </c>
      <c r="M15" s="7">
        <f t="shared" si="3"/>
        <v>427</v>
      </c>
      <c r="N15" s="7">
        <f t="shared" si="4"/>
        <v>416</v>
      </c>
    </row>
    <row r="16" spans="1:14" x14ac:dyDescent="0.25">
      <c r="A16" s="3">
        <v>7</v>
      </c>
      <c r="B16" s="4" t="s">
        <v>19</v>
      </c>
      <c r="C16" s="11">
        <v>698</v>
      </c>
      <c r="D16" s="10">
        <v>345</v>
      </c>
      <c r="E16" s="11">
        <v>72</v>
      </c>
      <c r="F16" s="11">
        <v>59</v>
      </c>
      <c r="G16" s="11">
        <v>102</v>
      </c>
      <c r="H16" s="11">
        <v>54</v>
      </c>
      <c r="I16" s="11">
        <v>1</v>
      </c>
      <c r="J16" s="11">
        <v>1</v>
      </c>
      <c r="K16" s="10">
        <v>1</v>
      </c>
      <c r="L16" s="10">
        <v>1</v>
      </c>
      <c r="M16" s="7">
        <f t="shared" si="3"/>
        <v>874</v>
      </c>
      <c r="N16" s="7">
        <f t="shared" si="4"/>
        <v>460</v>
      </c>
    </row>
    <row r="17" spans="1:14" x14ac:dyDescent="0.25">
      <c r="A17" s="3">
        <v>8</v>
      </c>
      <c r="B17" s="4" t="s">
        <v>20</v>
      </c>
      <c r="C17" s="11">
        <v>1566</v>
      </c>
      <c r="D17" s="11">
        <v>977</v>
      </c>
      <c r="E17" s="11">
        <v>268</v>
      </c>
      <c r="F17" s="11">
        <v>212</v>
      </c>
      <c r="G17" s="11">
        <v>164</v>
      </c>
      <c r="H17" s="11">
        <v>99</v>
      </c>
      <c r="I17" s="11">
        <v>30</v>
      </c>
      <c r="J17" s="11">
        <v>28</v>
      </c>
      <c r="K17" s="10">
        <v>21</v>
      </c>
      <c r="L17" s="10">
        <v>21</v>
      </c>
      <c r="M17" s="7">
        <f t="shared" si="3"/>
        <v>2049</v>
      </c>
      <c r="N17" s="7">
        <f t="shared" si="4"/>
        <v>1337</v>
      </c>
    </row>
    <row r="18" spans="1:14" x14ac:dyDescent="0.25">
      <c r="A18" s="3">
        <v>9</v>
      </c>
      <c r="B18" s="4" t="s">
        <v>21</v>
      </c>
      <c r="C18" s="11">
        <v>2109</v>
      </c>
      <c r="D18" s="11">
        <v>1002</v>
      </c>
      <c r="E18" s="11">
        <v>795</v>
      </c>
      <c r="F18" s="11">
        <v>602</v>
      </c>
      <c r="G18" s="11">
        <v>9</v>
      </c>
      <c r="H18" s="11">
        <v>4</v>
      </c>
      <c r="I18" s="11">
        <v>-3</v>
      </c>
      <c r="J18" s="11">
        <v>0</v>
      </c>
      <c r="K18" s="10">
        <v>0</v>
      </c>
      <c r="L18" s="10">
        <v>0</v>
      </c>
      <c r="M18" s="7">
        <f t="shared" si="3"/>
        <v>2910</v>
      </c>
      <c r="N18" s="7">
        <f t="shared" si="4"/>
        <v>1608</v>
      </c>
    </row>
    <row r="19" spans="1:14" x14ac:dyDescent="0.25">
      <c r="A19" s="3">
        <v>10</v>
      </c>
      <c r="B19" s="4" t="s">
        <v>22</v>
      </c>
      <c r="C19" s="11">
        <v>725</v>
      </c>
      <c r="D19" s="11">
        <v>463</v>
      </c>
      <c r="E19" s="11">
        <v>78</v>
      </c>
      <c r="F19" s="11">
        <v>61</v>
      </c>
      <c r="G19" s="11">
        <v>9</v>
      </c>
      <c r="H19" s="11">
        <v>9</v>
      </c>
      <c r="I19" s="11">
        <v>8</v>
      </c>
      <c r="J19" s="11">
        <v>7</v>
      </c>
      <c r="K19" s="10">
        <v>7</v>
      </c>
      <c r="L19" s="10">
        <v>7</v>
      </c>
      <c r="M19" s="7">
        <f t="shared" si="3"/>
        <v>827</v>
      </c>
      <c r="N19" s="7">
        <f t="shared" si="4"/>
        <v>547</v>
      </c>
    </row>
    <row r="20" spans="1:14" x14ac:dyDescent="0.25">
      <c r="A20" s="3">
        <v>11</v>
      </c>
      <c r="B20" s="4" t="s">
        <v>23</v>
      </c>
      <c r="C20" s="11">
        <v>275</v>
      </c>
      <c r="D20" s="11">
        <v>333</v>
      </c>
      <c r="E20" s="11">
        <v>210</v>
      </c>
      <c r="F20" s="11">
        <v>206</v>
      </c>
      <c r="G20" s="11">
        <v>16</v>
      </c>
      <c r="H20" s="11">
        <v>11</v>
      </c>
      <c r="I20" s="11">
        <v>0</v>
      </c>
      <c r="J20" s="11">
        <v>0</v>
      </c>
      <c r="K20" s="10">
        <v>0</v>
      </c>
      <c r="L20" s="10">
        <v>0</v>
      </c>
      <c r="M20" s="7">
        <f t="shared" si="3"/>
        <v>501</v>
      </c>
      <c r="N20" s="7">
        <f t="shared" si="4"/>
        <v>550</v>
      </c>
    </row>
    <row r="21" spans="1:14" x14ac:dyDescent="0.25">
      <c r="A21" s="3">
        <v>12</v>
      </c>
      <c r="B21" s="4" t="s">
        <v>111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82</v>
      </c>
      <c r="J21" s="11">
        <v>65</v>
      </c>
      <c r="K21" s="10">
        <v>63</v>
      </c>
      <c r="L21" s="10">
        <v>55</v>
      </c>
      <c r="M21" s="7">
        <f t="shared" si="3"/>
        <v>145</v>
      </c>
      <c r="N21" s="7">
        <f t="shared" si="4"/>
        <v>120</v>
      </c>
    </row>
    <row r="22" spans="1:14" x14ac:dyDescent="0.25">
      <c r="A22" s="12">
        <v>13</v>
      </c>
      <c r="B22" s="13" t="s">
        <v>24</v>
      </c>
      <c r="C22" s="11">
        <v>231</v>
      </c>
      <c r="D22" s="11">
        <v>205</v>
      </c>
      <c r="E22" s="11">
        <v>51</v>
      </c>
      <c r="F22" s="11">
        <v>31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7">
        <f t="shared" si="3"/>
        <v>282</v>
      </c>
      <c r="N22" s="7">
        <f t="shared" si="4"/>
        <v>236</v>
      </c>
    </row>
    <row r="23" spans="1:14" x14ac:dyDescent="0.25">
      <c r="A23" s="12">
        <v>14</v>
      </c>
      <c r="B23" s="13" t="s">
        <v>25</v>
      </c>
      <c r="C23" s="11">
        <v>155</v>
      </c>
      <c r="D23" s="11">
        <v>126</v>
      </c>
      <c r="E23" s="11">
        <v>59</v>
      </c>
      <c r="F23" s="11">
        <v>44</v>
      </c>
      <c r="G23" s="11">
        <v>4</v>
      </c>
      <c r="H23" s="11">
        <v>4</v>
      </c>
      <c r="I23" s="11">
        <v>6</v>
      </c>
      <c r="J23" s="11">
        <v>3</v>
      </c>
      <c r="K23" s="11">
        <v>8</v>
      </c>
      <c r="L23" s="11">
        <v>6</v>
      </c>
      <c r="M23" s="7">
        <f t="shared" si="3"/>
        <v>232</v>
      </c>
      <c r="N23" s="7">
        <f t="shared" si="4"/>
        <v>183</v>
      </c>
    </row>
    <row r="24" spans="1:14" x14ac:dyDescent="0.25">
      <c r="A24" s="12">
        <v>15</v>
      </c>
      <c r="B24" s="13" t="s">
        <v>26</v>
      </c>
      <c r="C24" s="11">
        <v>293</v>
      </c>
      <c r="D24" s="11">
        <v>235</v>
      </c>
      <c r="E24" s="11">
        <v>122</v>
      </c>
      <c r="F24" s="11">
        <v>146</v>
      </c>
      <c r="G24" s="11">
        <v>2</v>
      </c>
      <c r="H24" s="11">
        <v>2</v>
      </c>
      <c r="I24" s="11">
        <v>3</v>
      </c>
      <c r="J24" s="11">
        <v>0</v>
      </c>
      <c r="K24" s="11">
        <v>1</v>
      </c>
      <c r="L24" s="11">
        <v>0</v>
      </c>
      <c r="M24" s="7">
        <f t="shared" si="3"/>
        <v>421</v>
      </c>
      <c r="N24" s="7">
        <f t="shared" si="4"/>
        <v>383</v>
      </c>
    </row>
    <row r="25" spans="1:14" x14ac:dyDescent="0.25">
      <c r="A25" s="12">
        <v>16</v>
      </c>
      <c r="B25" s="13" t="s">
        <v>27</v>
      </c>
      <c r="C25" s="11">
        <v>958</v>
      </c>
      <c r="D25" s="11">
        <v>543</v>
      </c>
      <c r="E25" s="11">
        <v>96</v>
      </c>
      <c r="F25" s="11">
        <v>92</v>
      </c>
      <c r="G25" s="11">
        <v>40</v>
      </c>
      <c r="H25" s="11">
        <v>35</v>
      </c>
      <c r="I25" s="11">
        <v>3</v>
      </c>
      <c r="J25" s="11">
        <v>3</v>
      </c>
      <c r="K25" s="11">
        <v>4</v>
      </c>
      <c r="L25" s="11">
        <v>4</v>
      </c>
      <c r="M25" s="7">
        <f t="shared" si="3"/>
        <v>1101</v>
      </c>
      <c r="N25" s="7">
        <f t="shared" si="4"/>
        <v>677</v>
      </c>
    </row>
    <row r="26" spans="1:14" x14ac:dyDescent="0.25">
      <c r="A26" s="12">
        <v>17</v>
      </c>
      <c r="B26" s="13" t="s">
        <v>28</v>
      </c>
      <c r="C26" s="11">
        <v>747</v>
      </c>
      <c r="D26" s="11">
        <v>478</v>
      </c>
      <c r="E26" s="11">
        <v>144</v>
      </c>
      <c r="F26" s="11">
        <v>115</v>
      </c>
      <c r="G26" s="11">
        <v>18</v>
      </c>
      <c r="H26" s="11">
        <v>17</v>
      </c>
      <c r="I26" s="11">
        <v>0</v>
      </c>
      <c r="J26" s="11">
        <v>0</v>
      </c>
      <c r="K26" s="11">
        <v>0</v>
      </c>
      <c r="L26" s="11">
        <v>0</v>
      </c>
      <c r="M26" s="7">
        <f t="shared" si="3"/>
        <v>909</v>
      </c>
      <c r="N26" s="7">
        <f t="shared" si="4"/>
        <v>610</v>
      </c>
    </row>
    <row r="27" spans="1:14" x14ac:dyDescent="0.25">
      <c r="A27" s="12">
        <v>18</v>
      </c>
      <c r="B27" s="13" t="s">
        <v>29</v>
      </c>
      <c r="C27" s="11">
        <v>1256</v>
      </c>
      <c r="D27" s="11">
        <v>607</v>
      </c>
      <c r="E27" s="11">
        <v>319</v>
      </c>
      <c r="F27" s="11">
        <v>245</v>
      </c>
      <c r="G27" s="11">
        <v>133</v>
      </c>
      <c r="H27" s="11">
        <v>117</v>
      </c>
      <c r="I27" s="11">
        <v>22</v>
      </c>
      <c r="J27" s="11">
        <v>9</v>
      </c>
      <c r="K27" s="11">
        <v>25</v>
      </c>
      <c r="L27" s="11">
        <v>10</v>
      </c>
      <c r="M27" s="7">
        <f t="shared" si="3"/>
        <v>1755</v>
      </c>
      <c r="N27" s="7">
        <f t="shared" si="4"/>
        <v>988</v>
      </c>
    </row>
    <row r="28" spans="1:14" x14ac:dyDescent="0.25">
      <c r="A28" s="12">
        <v>19</v>
      </c>
      <c r="B28" s="13" t="s">
        <v>30</v>
      </c>
      <c r="C28" s="11">
        <v>61</v>
      </c>
      <c r="D28" s="11">
        <v>48</v>
      </c>
      <c r="E28" s="11">
        <v>6</v>
      </c>
      <c r="F28" s="11">
        <v>6</v>
      </c>
      <c r="G28" s="11">
        <v>40</v>
      </c>
      <c r="H28" s="11">
        <v>36</v>
      </c>
      <c r="I28" s="11">
        <v>0</v>
      </c>
      <c r="J28" s="11">
        <v>0</v>
      </c>
      <c r="K28" s="11">
        <v>0</v>
      </c>
      <c r="L28" s="11">
        <v>0</v>
      </c>
      <c r="M28" s="7">
        <f t="shared" si="3"/>
        <v>107</v>
      </c>
      <c r="N28" s="7">
        <f t="shared" si="4"/>
        <v>90</v>
      </c>
    </row>
    <row r="29" spans="1:14" x14ac:dyDescent="0.25">
      <c r="A29" s="12">
        <v>20</v>
      </c>
      <c r="B29" s="13" t="s">
        <v>31</v>
      </c>
      <c r="C29" s="11">
        <v>2450</v>
      </c>
      <c r="D29" s="11">
        <v>953</v>
      </c>
      <c r="E29" s="11">
        <v>458</v>
      </c>
      <c r="F29" s="11">
        <v>233</v>
      </c>
      <c r="G29" s="11">
        <v>114</v>
      </c>
      <c r="H29" s="11">
        <v>47</v>
      </c>
      <c r="I29" s="11">
        <v>0</v>
      </c>
      <c r="J29" s="11">
        <v>0</v>
      </c>
      <c r="K29" s="11">
        <v>0</v>
      </c>
      <c r="L29" s="11">
        <v>0</v>
      </c>
      <c r="M29" s="7">
        <f t="shared" si="3"/>
        <v>3022</v>
      </c>
      <c r="N29" s="7">
        <f t="shared" si="4"/>
        <v>1233</v>
      </c>
    </row>
    <row r="30" spans="1:14" x14ac:dyDescent="0.25">
      <c r="A30" s="12">
        <v>21</v>
      </c>
      <c r="B30" s="13" t="s">
        <v>32</v>
      </c>
      <c r="C30" s="11">
        <v>3702</v>
      </c>
      <c r="D30" s="11">
        <v>1627</v>
      </c>
      <c r="E30" s="11">
        <v>374</v>
      </c>
      <c r="F30" s="11">
        <v>257</v>
      </c>
      <c r="G30" s="11">
        <v>132</v>
      </c>
      <c r="H30" s="11">
        <v>84</v>
      </c>
      <c r="I30" s="11">
        <v>0</v>
      </c>
      <c r="J30" s="11">
        <v>0</v>
      </c>
      <c r="K30" s="11">
        <v>0</v>
      </c>
      <c r="L30" s="11">
        <v>0</v>
      </c>
      <c r="M30" s="7">
        <f t="shared" si="3"/>
        <v>4208</v>
      </c>
      <c r="N30" s="7">
        <f t="shared" si="4"/>
        <v>1968</v>
      </c>
    </row>
    <row r="31" spans="1:14" x14ac:dyDescent="0.25">
      <c r="A31" s="12">
        <v>22</v>
      </c>
      <c r="B31" s="13" t="s">
        <v>33</v>
      </c>
      <c r="C31" s="11">
        <v>751</v>
      </c>
      <c r="D31" s="11">
        <v>507</v>
      </c>
      <c r="E31" s="11">
        <v>368</v>
      </c>
      <c r="F31" s="11">
        <v>273</v>
      </c>
      <c r="G31" s="11">
        <v>11</v>
      </c>
      <c r="H31" s="11">
        <v>10</v>
      </c>
      <c r="I31" s="11">
        <v>0</v>
      </c>
      <c r="J31" s="11">
        <v>0</v>
      </c>
      <c r="K31" s="11">
        <v>0</v>
      </c>
      <c r="L31" s="11">
        <v>0</v>
      </c>
      <c r="M31" s="7">
        <f t="shared" si="3"/>
        <v>1130</v>
      </c>
      <c r="N31" s="7">
        <f t="shared" si="4"/>
        <v>790</v>
      </c>
    </row>
    <row r="32" spans="1:14" x14ac:dyDescent="0.25">
      <c r="A32" s="12">
        <v>23</v>
      </c>
      <c r="B32" s="13" t="s">
        <v>34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209</v>
      </c>
      <c r="J32" s="11">
        <v>136</v>
      </c>
      <c r="K32" s="11">
        <v>150</v>
      </c>
      <c r="L32" s="11">
        <v>96</v>
      </c>
      <c r="M32" s="7">
        <f t="shared" si="3"/>
        <v>359</v>
      </c>
      <c r="N32" s="7">
        <f t="shared" si="4"/>
        <v>232</v>
      </c>
    </row>
    <row r="33" spans="1:14" x14ac:dyDescent="0.25">
      <c r="A33" s="12">
        <v>24</v>
      </c>
      <c r="B33" s="13" t="s">
        <v>35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82</v>
      </c>
      <c r="J33" s="11">
        <v>64</v>
      </c>
      <c r="K33" s="11">
        <v>94</v>
      </c>
      <c r="L33" s="11">
        <v>51</v>
      </c>
      <c r="M33" s="7">
        <f t="shared" si="3"/>
        <v>176</v>
      </c>
      <c r="N33" s="7">
        <f t="shared" si="4"/>
        <v>115</v>
      </c>
    </row>
    <row r="34" spans="1:14" x14ac:dyDescent="0.25">
      <c r="A34" s="12">
        <v>25</v>
      </c>
      <c r="B34" s="13" t="s">
        <v>36</v>
      </c>
      <c r="C34" s="11">
        <v>410</v>
      </c>
      <c r="D34" s="11">
        <v>233</v>
      </c>
      <c r="E34" s="11">
        <v>191</v>
      </c>
      <c r="F34" s="11">
        <v>70</v>
      </c>
      <c r="G34" s="11">
        <v>2</v>
      </c>
      <c r="H34" s="11">
        <v>2</v>
      </c>
      <c r="I34" s="11">
        <v>2</v>
      </c>
      <c r="J34" s="11">
        <v>0</v>
      </c>
      <c r="K34" s="11">
        <v>0</v>
      </c>
      <c r="L34" s="11">
        <v>0</v>
      </c>
      <c r="M34" s="7">
        <f t="shared" si="3"/>
        <v>605</v>
      </c>
      <c r="N34" s="7">
        <f t="shared" si="4"/>
        <v>305</v>
      </c>
    </row>
    <row r="35" spans="1:14" x14ac:dyDescent="0.25">
      <c r="A35" s="12">
        <v>26</v>
      </c>
      <c r="B35" s="13" t="s">
        <v>37</v>
      </c>
      <c r="C35" s="11">
        <v>599</v>
      </c>
      <c r="D35" s="11">
        <v>533</v>
      </c>
      <c r="E35" s="11">
        <v>168</v>
      </c>
      <c r="F35" s="11">
        <v>239</v>
      </c>
      <c r="G35" s="11">
        <v>25</v>
      </c>
      <c r="H35" s="11">
        <v>20</v>
      </c>
      <c r="I35" s="11">
        <v>27</v>
      </c>
      <c r="J35" s="11">
        <v>27</v>
      </c>
      <c r="K35" s="11">
        <v>22</v>
      </c>
      <c r="L35" s="11">
        <v>22</v>
      </c>
      <c r="M35" s="7">
        <f t="shared" si="3"/>
        <v>841</v>
      </c>
      <c r="N35" s="7">
        <f t="shared" si="4"/>
        <v>841</v>
      </c>
    </row>
    <row r="36" spans="1:14" x14ac:dyDescent="0.25">
      <c r="A36" s="12">
        <v>27</v>
      </c>
      <c r="B36" s="13" t="s">
        <v>38</v>
      </c>
      <c r="C36" s="11">
        <v>291</v>
      </c>
      <c r="D36" s="11">
        <v>210</v>
      </c>
      <c r="E36" s="11">
        <v>331</v>
      </c>
      <c r="F36" s="11">
        <v>267</v>
      </c>
      <c r="G36" s="11">
        <v>0</v>
      </c>
      <c r="H36" s="11">
        <v>0</v>
      </c>
      <c r="I36" s="11">
        <v>31</v>
      </c>
      <c r="J36" s="11">
        <v>25</v>
      </c>
      <c r="K36" s="11">
        <v>27</v>
      </c>
      <c r="L36" s="11">
        <v>22</v>
      </c>
      <c r="M36" s="7">
        <f t="shared" si="3"/>
        <v>680</v>
      </c>
      <c r="N36" s="7">
        <f t="shared" si="4"/>
        <v>524</v>
      </c>
    </row>
    <row r="37" spans="1:14" x14ac:dyDescent="0.25">
      <c r="A37" s="12">
        <v>28</v>
      </c>
      <c r="B37" s="13" t="s">
        <v>39</v>
      </c>
      <c r="C37" s="11">
        <v>716</v>
      </c>
      <c r="D37" s="11">
        <v>469</v>
      </c>
      <c r="E37" s="11">
        <v>502</v>
      </c>
      <c r="F37" s="11">
        <v>374</v>
      </c>
      <c r="G37" s="11">
        <v>4</v>
      </c>
      <c r="H37" s="11">
        <v>4</v>
      </c>
      <c r="I37" s="11">
        <v>242</v>
      </c>
      <c r="J37" s="11">
        <v>146</v>
      </c>
      <c r="K37" s="11">
        <v>195</v>
      </c>
      <c r="L37" s="11">
        <v>104</v>
      </c>
      <c r="M37" s="7">
        <f t="shared" si="3"/>
        <v>1659</v>
      </c>
      <c r="N37" s="7">
        <f t="shared" si="4"/>
        <v>1097</v>
      </c>
    </row>
    <row r="38" spans="1:14" x14ac:dyDescent="0.25">
      <c r="A38" s="12">
        <v>29</v>
      </c>
      <c r="B38" s="13" t="s">
        <v>40</v>
      </c>
      <c r="C38" s="11">
        <v>255</v>
      </c>
      <c r="D38" s="11">
        <v>239</v>
      </c>
      <c r="E38" s="11">
        <v>86</v>
      </c>
      <c r="F38" s="11">
        <v>84</v>
      </c>
      <c r="G38" s="11">
        <v>31</v>
      </c>
      <c r="H38" s="11">
        <v>25</v>
      </c>
      <c r="I38" s="11">
        <v>4</v>
      </c>
      <c r="J38" s="11">
        <v>3</v>
      </c>
      <c r="K38" s="11">
        <v>2</v>
      </c>
      <c r="L38" s="11">
        <v>2</v>
      </c>
      <c r="M38" s="7">
        <f t="shared" si="3"/>
        <v>378</v>
      </c>
      <c r="N38" s="7">
        <f t="shared" si="4"/>
        <v>353</v>
      </c>
    </row>
    <row r="39" spans="1:14" x14ac:dyDescent="0.25">
      <c r="A39" s="12">
        <v>30</v>
      </c>
      <c r="B39" s="13" t="s">
        <v>41</v>
      </c>
      <c r="C39" s="11">
        <v>328</v>
      </c>
      <c r="D39" s="11">
        <v>295</v>
      </c>
      <c r="E39" s="11">
        <v>110</v>
      </c>
      <c r="F39" s="11">
        <v>103</v>
      </c>
      <c r="G39" s="11">
        <v>29</v>
      </c>
      <c r="H39" s="11">
        <v>24</v>
      </c>
      <c r="I39" s="11">
        <v>2</v>
      </c>
      <c r="J39" s="11">
        <v>2</v>
      </c>
      <c r="K39" s="11">
        <v>3</v>
      </c>
      <c r="L39" s="11">
        <v>2</v>
      </c>
      <c r="M39" s="7">
        <f t="shared" si="3"/>
        <v>472</v>
      </c>
      <c r="N39" s="7">
        <f t="shared" si="4"/>
        <v>426</v>
      </c>
    </row>
    <row r="40" spans="1:14" x14ac:dyDescent="0.25">
      <c r="A40" s="12">
        <v>31</v>
      </c>
      <c r="B40" s="13" t="s">
        <v>42</v>
      </c>
      <c r="C40" s="11">
        <v>325</v>
      </c>
      <c r="D40" s="11">
        <v>275</v>
      </c>
      <c r="E40" s="11">
        <v>76</v>
      </c>
      <c r="F40" s="11">
        <v>75</v>
      </c>
      <c r="G40" s="11">
        <v>14</v>
      </c>
      <c r="H40" s="11">
        <v>11</v>
      </c>
      <c r="I40" s="11">
        <v>4</v>
      </c>
      <c r="J40" s="11">
        <v>4</v>
      </c>
      <c r="K40" s="11">
        <v>4</v>
      </c>
      <c r="L40" s="11">
        <v>4</v>
      </c>
      <c r="M40" s="7">
        <f t="shared" si="3"/>
        <v>423</v>
      </c>
      <c r="N40" s="7">
        <f t="shared" si="4"/>
        <v>369</v>
      </c>
    </row>
    <row r="41" spans="1:14" x14ac:dyDescent="0.25">
      <c r="A41" s="12">
        <v>32</v>
      </c>
      <c r="B41" s="13" t="s">
        <v>43</v>
      </c>
      <c r="C41" s="11">
        <v>43</v>
      </c>
      <c r="D41" s="11">
        <v>34</v>
      </c>
      <c r="E41" s="11">
        <v>13</v>
      </c>
      <c r="F41" s="11">
        <v>12</v>
      </c>
      <c r="G41" s="11">
        <v>0</v>
      </c>
      <c r="H41" s="11">
        <v>0</v>
      </c>
      <c r="I41" s="11">
        <v>0</v>
      </c>
      <c r="J41" s="11">
        <v>0</v>
      </c>
      <c r="K41" s="11">
        <v>1</v>
      </c>
      <c r="L41" s="11">
        <v>0</v>
      </c>
      <c r="M41" s="7">
        <f t="shared" si="3"/>
        <v>57</v>
      </c>
      <c r="N41" s="7">
        <f t="shared" si="4"/>
        <v>46</v>
      </c>
    </row>
    <row r="42" spans="1:14" x14ac:dyDescent="0.25">
      <c r="A42" s="12">
        <v>33</v>
      </c>
      <c r="B42" s="13" t="s">
        <v>44</v>
      </c>
      <c r="C42" s="11">
        <v>36</v>
      </c>
      <c r="D42" s="11">
        <v>33</v>
      </c>
      <c r="E42" s="11">
        <v>13</v>
      </c>
      <c r="F42" s="11">
        <v>12</v>
      </c>
      <c r="G42" s="11">
        <v>9</v>
      </c>
      <c r="H42" s="11">
        <v>8</v>
      </c>
      <c r="I42" s="11">
        <v>1</v>
      </c>
      <c r="J42" s="11">
        <v>1</v>
      </c>
      <c r="K42" s="11">
        <v>0</v>
      </c>
      <c r="L42" s="11">
        <v>0</v>
      </c>
      <c r="M42" s="7">
        <f t="shared" si="3"/>
        <v>59</v>
      </c>
      <c r="N42" s="7">
        <f t="shared" si="4"/>
        <v>54</v>
      </c>
    </row>
    <row r="43" spans="1:14" x14ac:dyDescent="0.25">
      <c r="A43" s="12">
        <v>34</v>
      </c>
      <c r="B43" s="13" t="s">
        <v>45</v>
      </c>
      <c r="C43" s="11">
        <v>233</v>
      </c>
      <c r="D43" s="11">
        <v>221</v>
      </c>
      <c r="E43" s="11">
        <v>35</v>
      </c>
      <c r="F43" s="11">
        <v>33</v>
      </c>
      <c r="G43" s="11">
        <v>2</v>
      </c>
      <c r="H43" s="11">
        <v>1</v>
      </c>
      <c r="I43" s="11">
        <v>0</v>
      </c>
      <c r="J43" s="11">
        <v>0</v>
      </c>
      <c r="K43" s="11">
        <v>1</v>
      </c>
      <c r="L43" s="11">
        <v>0</v>
      </c>
      <c r="M43" s="7">
        <f t="shared" si="3"/>
        <v>271</v>
      </c>
      <c r="N43" s="7">
        <f t="shared" si="4"/>
        <v>255</v>
      </c>
    </row>
    <row r="44" spans="1:14" x14ac:dyDescent="0.25">
      <c r="A44" s="12">
        <v>35</v>
      </c>
      <c r="B44" s="13" t="s">
        <v>46</v>
      </c>
      <c r="C44" s="11">
        <v>311</v>
      </c>
      <c r="D44" s="11">
        <v>260</v>
      </c>
      <c r="E44" s="11">
        <v>62</v>
      </c>
      <c r="F44" s="11">
        <v>60</v>
      </c>
      <c r="G44" s="11">
        <v>35</v>
      </c>
      <c r="H44" s="11">
        <v>16</v>
      </c>
      <c r="I44" s="11">
        <v>1</v>
      </c>
      <c r="J44" s="11">
        <v>0</v>
      </c>
      <c r="K44" s="11">
        <v>3</v>
      </c>
      <c r="L44" s="11">
        <v>3</v>
      </c>
      <c r="M44" s="7">
        <f t="shared" si="3"/>
        <v>412</v>
      </c>
      <c r="N44" s="7">
        <f t="shared" si="4"/>
        <v>339</v>
      </c>
    </row>
    <row r="45" spans="1:14" x14ac:dyDescent="0.25">
      <c r="A45" s="12">
        <v>36</v>
      </c>
      <c r="B45" s="13" t="s">
        <v>47</v>
      </c>
      <c r="C45" s="11">
        <v>340</v>
      </c>
      <c r="D45" s="11">
        <v>333</v>
      </c>
      <c r="E45" s="11">
        <v>76</v>
      </c>
      <c r="F45" s="11">
        <v>67</v>
      </c>
      <c r="G45" s="11">
        <v>3</v>
      </c>
      <c r="H45" s="11">
        <v>3</v>
      </c>
      <c r="I45" s="11">
        <v>-1</v>
      </c>
      <c r="J45" s="11">
        <v>0</v>
      </c>
      <c r="K45" s="11">
        <v>0</v>
      </c>
      <c r="L45" s="11">
        <v>0</v>
      </c>
      <c r="M45" s="7">
        <f t="shared" si="3"/>
        <v>418</v>
      </c>
      <c r="N45" s="7">
        <f t="shared" si="4"/>
        <v>403</v>
      </c>
    </row>
    <row r="46" spans="1:14" x14ac:dyDescent="0.25">
      <c r="A46" s="12">
        <v>37</v>
      </c>
      <c r="B46" s="13" t="s">
        <v>48</v>
      </c>
      <c r="C46" s="11">
        <v>49</v>
      </c>
      <c r="D46" s="11">
        <v>49</v>
      </c>
      <c r="E46" s="11">
        <v>21</v>
      </c>
      <c r="F46" s="11">
        <v>21</v>
      </c>
      <c r="G46" s="11">
        <v>5</v>
      </c>
      <c r="H46" s="11">
        <v>5</v>
      </c>
      <c r="I46" s="11">
        <v>0</v>
      </c>
      <c r="J46" s="11">
        <v>0</v>
      </c>
      <c r="K46" s="11">
        <v>1</v>
      </c>
      <c r="L46" s="11">
        <v>1</v>
      </c>
      <c r="M46" s="7">
        <f t="shared" si="3"/>
        <v>76</v>
      </c>
      <c r="N46" s="7">
        <f t="shared" si="4"/>
        <v>76</v>
      </c>
    </row>
    <row r="47" spans="1:14" x14ac:dyDescent="0.25">
      <c r="A47" s="12">
        <v>38</v>
      </c>
      <c r="B47" s="13" t="s">
        <v>49</v>
      </c>
      <c r="C47" s="11">
        <v>87</v>
      </c>
      <c r="D47" s="11">
        <v>85</v>
      </c>
      <c r="E47" s="11">
        <v>33</v>
      </c>
      <c r="F47" s="11">
        <v>31</v>
      </c>
      <c r="G47" s="11">
        <v>13</v>
      </c>
      <c r="H47" s="11">
        <v>13</v>
      </c>
      <c r="I47" s="11">
        <v>2</v>
      </c>
      <c r="J47" s="11">
        <v>2</v>
      </c>
      <c r="K47" s="11">
        <v>2</v>
      </c>
      <c r="L47" s="11">
        <v>2</v>
      </c>
      <c r="M47" s="7">
        <f t="shared" si="3"/>
        <v>137</v>
      </c>
      <c r="N47" s="7">
        <f t="shared" si="4"/>
        <v>133</v>
      </c>
    </row>
    <row r="48" spans="1:14" x14ac:dyDescent="0.25">
      <c r="A48" s="12">
        <v>39</v>
      </c>
      <c r="B48" s="13" t="s">
        <v>50</v>
      </c>
      <c r="C48" s="11">
        <v>174</v>
      </c>
      <c r="D48" s="11">
        <v>92</v>
      </c>
      <c r="E48" s="11">
        <v>54</v>
      </c>
      <c r="F48" s="11">
        <v>28</v>
      </c>
      <c r="G48" s="11">
        <v>2</v>
      </c>
      <c r="H48" s="11">
        <v>1</v>
      </c>
      <c r="I48" s="11">
        <v>0</v>
      </c>
      <c r="J48" s="11">
        <v>0</v>
      </c>
      <c r="K48" s="11">
        <v>1</v>
      </c>
      <c r="L48" s="11">
        <v>0</v>
      </c>
      <c r="M48" s="7">
        <f t="shared" si="3"/>
        <v>231</v>
      </c>
      <c r="N48" s="7">
        <f t="shared" si="4"/>
        <v>121</v>
      </c>
    </row>
    <row r="49" spans="1:14" x14ac:dyDescent="0.25">
      <c r="A49" s="12">
        <v>40</v>
      </c>
      <c r="B49" s="13" t="s">
        <v>96</v>
      </c>
      <c r="C49" s="11">
        <v>270</v>
      </c>
      <c r="D49" s="11">
        <v>252</v>
      </c>
      <c r="E49" s="11">
        <v>49</v>
      </c>
      <c r="F49" s="11">
        <v>45</v>
      </c>
      <c r="G49" s="11">
        <v>8</v>
      </c>
      <c r="H49" s="11">
        <v>8</v>
      </c>
      <c r="I49" s="11">
        <v>2</v>
      </c>
      <c r="J49" s="11">
        <v>1</v>
      </c>
      <c r="K49" s="11">
        <v>4</v>
      </c>
      <c r="L49" s="11">
        <v>4</v>
      </c>
      <c r="M49" s="7">
        <f t="shared" si="3"/>
        <v>333</v>
      </c>
      <c r="N49" s="7">
        <f t="shared" si="4"/>
        <v>310</v>
      </c>
    </row>
    <row r="50" spans="1:14" x14ac:dyDescent="0.25">
      <c r="A50" s="12">
        <v>41</v>
      </c>
      <c r="B50" s="13" t="s">
        <v>51</v>
      </c>
      <c r="C50" s="11">
        <v>312</v>
      </c>
      <c r="D50" s="11">
        <v>290</v>
      </c>
      <c r="E50" s="11">
        <v>53</v>
      </c>
      <c r="F50" s="11">
        <v>55</v>
      </c>
      <c r="G50" s="11">
        <v>15</v>
      </c>
      <c r="H50" s="11">
        <v>15</v>
      </c>
      <c r="I50" s="11">
        <v>0</v>
      </c>
      <c r="J50" s="11">
        <v>0</v>
      </c>
      <c r="K50" s="11">
        <v>0</v>
      </c>
      <c r="L50" s="11">
        <v>0</v>
      </c>
      <c r="M50" s="7">
        <f t="shared" si="3"/>
        <v>380</v>
      </c>
      <c r="N50" s="7">
        <f t="shared" si="4"/>
        <v>360</v>
      </c>
    </row>
    <row r="51" spans="1:14" x14ac:dyDescent="0.25">
      <c r="A51" s="12">
        <v>42</v>
      </c>
      <c r="B51" s="13" t="s">
        <v>52</v>
      </c>
      <c r="C51" s="11">
        <v>233</v>
      </c>
      <c r="D51" s="11">
        <v>245</v>
      </c>
      <c r="E51" s="11">
        <v>48</v>
      </c>
      <c r="F51" s="11">
        <v>39</v>
      </c>
      <c r="G51" s="11">
        <v>3</v>
      </c>
      <c r="H51" s="11">
        <v>3</v>
      </c>
      <c r="I51" s="11">
        <v>0</v>
      </c>
      <c r="J51" s="11">
        <v>0</v>
      </c>
      <c r="K51" s="11">
        <v>0</v>
      </c>
      <c r="L51" s="11">
        <v>0</v>
      </c>
      <c r="M51" s="7">
        <f t="shared" si="3"/>
        <v>284</v>
      </c>
      <c r="N51" s="7">
        <f t="shared" si="4"/>
        <v>287</v>
      </c>
    </row>
    <row r="52" spans="1:14" x14ac:dyDescent="0.25">
      <c r="A52" s="12">
        <v>43</v>
      </c>
      <c r="B52" s="13" t="s">
        <v>103</v>
      </c>
      <c r="C52" s="11">
        <v>47</v>
      </c>
      <c r="D52" s="11">
        <v>43</v>
      </c>
      <c r="E52" s="11">
        <v>18</v>
      </c>
      <c r="F52" s="11">
        <v>18</v>
      </c>
      <c r="G52" s="11">
        <v>0</v>
      </c>
      <c r="H52" s="11">
        <v>0</v>
      </c>
      <c r="I52" s="11">
        <v>3</v>
      </c>
      <c r="J52" s="11">
        <v>2</v>
      </c>
      <c r="K52" s="11">
        <v>1</v>
      </c>
      <c r="L52" s="11">
        <v>0</v>
      </c>
      <c r="M52" s="7">
        <f t="shared" si="3"/>
        <v>69</v>
      </c>
      <c r="N52" s="7">
        <f t="shared" si="4"/>
        <v>63</v>
      </c>
    </row>
    <row r="53" spans="1:14" x14ac:dyDescent="0.25">
      <c r="A53" s="12">
        <v>44</v>
      </c>
      <c r="B53" s="13" t="s">
        <v>54</v>
      </c>
      <c r="C53" s="11">
        <v>56</v>
      </c>
      <c r="D53" s="11">
        <v>55</v>
      </c>
      <c r="E53" s="11">
        <v>19</v>
      </c>
      <c r="F53" s="11">
        <v>19</v>
      </c>
      <c r="G53" s="11">
        <v>3</v>
      </c>
      <c r="H53" s="11">
        <v>2</v>
      </c>
      <c r="I53" s="11">
        <v>0</v>
      </c>
      <c r="J53" s="11">
        <v>0</v>
      </c>
      <c r="K53" s="11">
        <v>0</v>
      </c>
      <c r="L53" s="11">
        <v>0</v>
      </c>
      <c r="M53" s="7">
        <f t="shared" si="3"/>
        <v>78</v>
      </c>
      <c r="N53" s="7">
        <f t="shared" si="4"/>
        <v>76</v>
      </c>
    </row>
    <row r="54" spans="1:14" x14ac:dyDescent="0.25">
      <c r="A54" s="12">
        <v>45</v>
      </c>
      <c r="B54" s="13" t="s">
        <v>55</v>
      </c>
      <c r="C54" s="11">
        <v>582</v>
      </c>
      <c r="D54" s="11">
        <v>581</v>
      </c>
      <c r="E54" s="11">
        <v>98</v>
      </c>
      <c r="F54" s="11">
        <v>98</v>
      </c>
      <c r="G54" s="11">
        <v>3</v>
      </c>
      <c r="H54" s="11">
        <v>3</v>
      </c>
      <c r="I54" s="11">
        <v>0</v>
      </c>
      <c r="J54" s="11">
        <v>0</v>
      </c>
      <c r="K54" s="11">
        <v>0</v>
      </c>
      <c r="L54" s="11">
        <v>0</v>
      </c>
      <c r="M54" s="7">
        <f t="shared" si="3"/>
        <v>683</v>
      </c>
      <c r="N54" s="7">
        <f t="shared" si="4"/>
        <v>682</v>
      </c>
    </row>
    <row r="55" spans="1:14" x14ac:dyDescent="0.25">
      <c r="A55" s="12">
        <v>46</v>
      </c>
      <c r="B55" s="13" t="s">
        <v>56</v>
      </c>
      <c r="C55" s="11">
        <v>475</v>
      </c>
      <c r="D55" s="11">
        <v>397</v>
      </c>
      <c r="E55" s="11">
        <v>104</v>
      </c>
      <c r="F55" s="11">
        <v>88</v>
      </c>
      <c r="G55" s="11">
        <v>6</v>
      </c>
      <c r="H55" s="11">
        <v>6</v>
      </c>
      <c r="I55" s="11">
        <v>0</v>
      </c>
      <c r="J55" s="11">
        <v>0</v>
      </c>
      <c r="K55" s="11">
        <v>0</v>
      </c>
      <c r="L55" s="11">
        <v>0</v>
      </c>
      <c r="M55" s="7">
        <f t="shared" si="3"/>
        <v>585</v>
      </c>
      <c r="N55" s="7">
        <f t="shared" si="4"/>
        <v>491</v>
      </c>
    </row>
    <row r="56" spans="1:14" x14ac:dyDescent="0.25">
      <c r="B56" s="8" t="s">
        <v>10</v>
      </c>
      <c r="C56" s="9">
        <f>SUM(C13:C55)</f>
        <v>27535</v>
      </c>
      <c r="D56" s="9">
        <f t="shared" ref="D56:N56" si="5">SUM(D13:D55)</f>
        <v>15610</v>
      </c>
      <c r="E56" s="9">
        <f t="shared" si="5"/>
        <v>6899</v>
      </c>
      <c r="F56" s="9">
        <f t="shared" si="5"/>
        <v>5228</v>
      </c>
      <c r="G56" s="9">
        <f>SUM(G13:G55)</f>
        <v>1173</v>
      </c>
      <c r="H56" s="9">
        <f>SUM(H13:H55)</f>
        <v>775</v>
      </c>
      <c r="I56" s="9">
        <f t="shared" si="5"/>
        <v>763</v>
      </c>
      <c r="J56" s="9">
        <f t="shared" si="5"/>
        <v>529</v>
      </c>
      <c r="K56" s="9">
        <f t="shared" si="5"/>
        <v>641</v>
      </c>
      <c r="L56" s="9">
        <f t="shared" si="5"/>
        <v>417</v>
      </c>
      <c r="M56" s="9">
        <f t="shared" si="5"/>
        <v>37011</v>
      </c>
      <c r="N56" s="9">
        <f t="shared" si="5"/>
        <v>22559</v>
      </c>
    </row>
    <row r="57" spans="1:14" ht="15.75" x14ac:dyDescent="0.25">
      <c r="A57" s="52" t="s">
        <v>57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</row>
    <row r="58" spans="1:14" x14ac:dyDescent="0.25">
      <c r="A58" s="3">
        <v>47</v>
      </c>
      <c r="B58" s="4" t="s">
        <v>58</v>
      </c>
      <c r="C58" s="11">
        <v>899</v>
      </c>
      <c r="D58" s="11">
        <v>633</v>
      </c>
      <c r="E58" s="11">
        <v>146</v>
      </c>
      <c r="F58" s="11">
        <v>133</v>
      </c>
      <c r="G58" s="11">
        <v>97</v>
      </c>
      <c r="H58" s="11">
        <v>87</v>
      </c>
      <c r="I58" s="11">
        <v>0</v>
      </c>
      <c r="J58" s="11">
        <v>0</v>
      </c>
      <c r="K58" s="10">
        <v>0</v>
      </c>
      <c r="L58" s="10">
        <v>0</v>
      </c>
      <c r="M58" s="7">
        <f>C58+E58+I58+K58+G58</f>
        <v>1142</v>
      </c>
      <c r="N58" s="7">
        <f>D58+F58+J58+L58+H58</f>
        <v>853</v>
      </c>
    </row>
    <row r="59" spans="1:14" x14ac:dyDescent="0.25">
      <c r="A59" s="3">
        <v>48</v>
      </c>
      <c r="B59" s="4" t="s">
        <v>59</v>
      </c>
      <c r="C59" s="11">
        <v>248</v>
      </c>
      <c r="D59" s="11">
        <v>190</v>
      </c>
      <c r="E59" s="11">
        <v>59</v>
      </c>
      <c r="F59" s="11">
        <v>46</v>
      </c>
      <c r="G59" s="11">
        <v>1</v>
      </c>
      <c r="H59" s="11">
        <v>1</v>
      </c>
      <c r="I59" s="11">
        <v>0</v>
      </c>
      <c r="J59" s="11">
        <v>0</v>
      </c>
      <c r="K59" s="10">
        <v>0</v>
      </c>
      <c r="L59" s="10">
        <v>0</v>
      </c>
      <c r="M59" s="7">
        <f t="shared" ref="M59:M73" si="6">C59+E59+I59+K59+G59</f>
        <v>308</v>
      </c>
      <c r="N59" s="7">
        <f t="shared" ref="N59:N72" si="7">D59+F59+J59+L59+H59</f>
        <v>237</v>
      </c>
    </row>
    <row r="60" spans="1:14" x14ac:dyDescent="0.25">
      <c r="A60" s="3">
        <v>49</v>
      </c>
      <c r="B60" s="4" t="s">
        <v>60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75</v>
      </c>
      <c r="J60" s="11">
        <v>34</v>
      </c>
      <c r="K60" s="10">
        <v>44</v>
      </c>
      <c r="L60" s="10">
        <v>18</v>
      </c>
      <c r="M60" s="7">
        <f t="shared" si="6"/>
        <v>119</v>
      </c>
      <c r="N60" s="7">
        <f t="shared" si="7"/>
        <v>52</v>
      </c>
    </row>
    <row r="61" spans="1:14" x14ac:dyDescent="0.25">
      <c r="A61" s="3">
        <v>50</v>
      </c>
      <c r="B61" s="4" t="s">
        <v>61</v>
      </c>
      <c r="C61" s="11">
        <v>1595</v>
      </c>
      <c r="D61" s="11">
        <v>1256</v>
      </c>
      <c r="E61" s="11">
        <v>696</v>
      </c>
      <c r="F61" s="11">
        <v>611</v>
      </c>
      <c r="G61" s="11">
        <v>39</v>
      </c>
      <c r="H61" s="11">
        <v>34</v>
      </c>
      <c r="I61" s="11">
        <v>2</v>
      </c>
      <c r="J61" s="11">
        <v>1</v>
      </c>
      <c r="K61" s="10">
        <v>1</v>
      </c>
      <c r="L61" s="10">
        <v>1</v>
      </c>
      <c r="M61" s="7">
        <f t="shared" si="6"/>
        <v>2333</v>
      </c>
      <c r="N61" s="7">
        <f t="shared" si="7"/>
        <v>1903</v>
      </c>
    </row>
    <row r="62" spans="1:14" x14ac:dyDescent="0.25">
      <c r="A62" s="3">
        <v>51</v>
      </c>
      <c r="B62" s="4" t="s">
        <v>62</v>
      </c>
      <c r="C62" s="10">
        <v>2885</v>
      </c>
      <c r="D62" s="10">
        <v>846</v>
      </c>
      <c r="E62" s="10">
        <v>412</v>
      </c>
      <c r="F62" s="10">
        <v>289</v>
      </c>
      <c r="G62" s="10">
        <v>125</v>
      </c>
      <c r="H62" s="10">
        <v>62</v>
      </c>
      <c r="I62" s="11">
        <v>10</v>
      </c>
      <c r="J62" s="11">
        <v>0</v>
      </c>
      <c r="K62" s="10">
        <v>5</v>
      </c>
      <c r="L62" s="10">
        <v>0</v>
      </c>
      <c r="M62" s="7">
        <f t="shared" si="6"/>
        <v>3437</v>
      </c>
      <c r="N62" s="7">
        <f t="shared" si="7"/>
        <v>1197</v>
      </c>
    </row>
    <row r="63" spans="1:14" x14ac:dyDescent="0.25">
      <c r="A63" s="3">
        <v>52</v>
      </c>
      <c r="B63" s="4" t="s">
        <v>63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1">
        <v>161</v>
      </c>
      <c r="J63" s="11">
        <v>104</v>
      </c>
      <c r="K63" s="10">
        <v>113</v>
      </c>
      <c r="L63" s="10">
        <v>70</v>
      </c>
      <c r="M63" s="7">
        <f t="shared" si="6"/>
        <v>274</v>
      </c>
      <c r="N63" s="7">
        <f t="shared" si="7"/>
        <v>174</v>
      </c>
    </row>
    <row r="64" spans="1:14" x14ac:dyDescent="0.25">
      <c r="A64" s="3">
        <v>53</v>
      </c>
      <c r="B64" s="4" t="s">
        <v>64</v>
      </c>
      <c r="C64" s="10">
        <v>157</v>
      </c>
      <c r="D64" s="10">
        <v>147</v>
      </c>
      <c r="E64" s="10">
        <v>73</v>
      </c>
      <c r="F64" s="10">
        <v>73</v>
      </c>
      <c r="G64" s="10">
        <v>9</v>
      </c>
      <c r="H64" s="10">
        <v>8</v>
      </c>
      <c r="I64" s="11">
        <v>3</v>
      </c>
      <c r="J64" s="11">
        <v>3</v>
      </c>
      <c r="K64" s="10">
        <v>1</v>
      </c>
      <c r="L64" s="10">
        <v>1</v>
      </c>
      <c r="M64" s="7">
        <f t="shared" si="6"/>
        <v>243</v>
      </c>
      <c r="N64" s="7">
        <f t="shared" si="7"/>
        <v>232</v>
      </c>
    </row>
    <row r="65" spans="1:14" x14ac:dyDescent="0.25">
      <c r="A65" s="3">
        <v>54</v>
      </c>
      <c r="B65" s="4" t="s">
        <v>65</v>
      </c>
      <c r="C65" s="10">
        <v>782</v>
      </c>
      <c r="D65" s="10">
        <v>534</v>
      </c>
      <c r="E65" s="10">
        <v>96</v>
      </c>
      <c r="F65" s="10">
        <v>81</v>
      </c>
      <c r="G65" s="10">
        <v>55</v>
      </c>
      <c r="H65" s="10">
        <v>42</v>
      </c>
      <c r="I65" s="11">
        <v>1</v>
      </c>
      <c r="J65" s="11">
        <v>1</v>
      </c>
      <c r="K65" s="10">
        <v>1</v>
      </c>
      <c r="L65" s="10">
        <v>1</v>
      </c>
      <c r="M65" s="7">
        <f t="shared" si="6"/>
        <v>935</v>
      </c>
      <c r="N65" s="7">
        <f t="shared" si="7"/>
        <v>659</v>
      </c>
    </row>
    <row r="66" spans="1:14" x14ac:dyDescent="0.25">
      <c r="A66" s="3">
        <v>55</v>
      </c>
      <c r="B66" s="4" t="s">
        <v>66</v>
      </c>
      <c r="C66" s="10">
        <v>615</v>
      </c>
      <c r="D66" s="10">
        <v>527</v>
      </c>
      <c r="E66" s="10">
        <v>217</v>
      </c>
      <c r="F66" s="10">
        <v>191</v>
      </c>
      <c r="G66" s="10">
        <v>36</v>
      </c>
      <c r="H66" s="10">
        <v>28</v>
      </c>
      <c r="I66" s="11">
        <v>1</v>
      </c>
      <c r="J66" s="11">
        <v>1</v>
      </c>
      <c r="K66" s="10">
        <v>3</v>
      </c>
      <c r="L66" s="10">
        <v>3</v>
      </c>
      <c r="M66" s="7">
        <f t="shared" si="6"/>
        <v>872</v>
      </c>
      <c r="N66" s="7">
        <f t="shared" si="7"/>
        <v>750</v>
      </c>
    </row>
    <row r="67" spans="1:14" x14ac:dyDescent="0.25">
      <c r="A67" s="3">
        <v>56</v>
      </c>
      <c r="B67" s="4" t="s">
        <v>67</v>
      </c>
      <c r="C67" s="10">
        <v>1223</v>
      </c>
      <c r="D67" s="10">
        <v>758</v>
      </c>
      <c r="E67" s="10">
        <v>241</v>
      </c>
      <c r="F67" s="10">
        <v>201</v>
      </c>
      <c r="G67" s="10">
        <v>136</v>
      </c>
      <c r="H67" s="10">
        <v>92</v>
      </c>
      <c r="I67" s="11">
        <v>0</v>
      </c>
      <c r="J67" s="11">
        <v>0</v>
      </c>
      <c r="K67" s="10">
        <v>2</v>
      </c>
      <c r="L67" s="10">
        <v>2</v>
      </c>
      <c r="M67" s="7">
        <f t="shared" si="6"/>
        <v>1602</v>
      </c>
      <c r="N67" s="7">
        <f t="shared" si="7"/>
        <v>1053</v>
      </c>
    </row>
    <row r="68" spans="1:14" x14ac:dyDescent="0.25">
      <c r="A68" s="3">
        <v>57</v>
      </c>
      <c r="B68" s="4" t="s">
        <v>68</v>
      </c>
      <c r="C68" s="10">
        <v>365</v>
      </c>
      <c r="D68" s="10">
        <v>281</v>
      </c>
      <c r="E68" s="10">
        <v>51</v>
      </c>
      <c r="F68" s="10">
        <v>48</v>
      </c>
      <c r="G68" s="10">
        <v>141</v>
      </c>
      <c r="H68" s="10">
        <v>106</v>
      </c>
      <c r="I68" s="11">
        <v>1</v>
      </c>
      <c r="J68" s="11">
        <v>1</v>
      </c>
      <c r="K68" s="10">
        <v>0</v>
      </c>
      <c r="L68" s="10">
        <v>0</v>
      </c>
      <c r="M68" s="7">
        <f t="shared" si="6"/>
        <v>558</v>
      </c>
      <c r="N68" s="7">
        <f t="shared" si="7"/>
        <v>436</v>
      </c>
    </row>
    <row r="69" spans="1:14" x14ac:dyDescent="0.25">
      <c r="A69" s="3">
        <v>58</v>
      </c>
      <c r="B69" s="4" t="s">
        <v>69</v>
      </c>
      <c r="C69" s="10">
        <v>1198</v>
      </c>
      <c r="D69" s="10">
        <v>977</v>
      </c>
      <c r="E69" s="10">
        <v>589</v>
      </c>
      <c r="F69" s="10">
        <v>522</v>
      </c>
      <c r="G69" s="10">
        <v>89</v>
      </c>
      <c r="H69" s="10">
        <v>80</v>
      </c>
      <c r="I69" s="11">
        <v>19</v>
      </c>
      <c r="J69" s="11">
        <v>14</v>
      </c>
      <c r="K69" s="10">
        <v>6</v>
      </c>
      <c r="L69" s="10">
        <v>1</v>
      </c>
      <c r="M69" s="7">
        <f t="shared" si="6"/>
        <v>1901</v>
      </c>
      <c r="N69" s="7">
        <f t="shared" si="7"/>
        <v>1594</v>
      </c>
    </row>
    <row r="70" spans="1:14" x14ac:dyDescent="0.25">
      <c r="A70" s="12">
        <v>59</v>
      </c>
      <c r="B70" s="4" t="s">
        <v>70</v>
      </c>
      <c r="C70" s="11">
        <v>257</v>
      </c>
      <c r="D70" s="11">
        <v>246</v>
      </c>
      <c r="E70" s="11">
        <v>138</v>
      </c>
      <c r="F70" s="11">
        <v>134</v>
      </c>
      <c r="G70" s="11">
        <v>10</v>
      </c>
      <c r="H70" s="11">
        <v>8</v>
      </c>
      <c r="I70" s="11">
        <v>27</v>
      </c>
      <c r="J70" s="11">
        <v>26</v>
      </c>
      <c r="K70" s="10">
        <v>19</v>
      </c>
      <c r="L70" s="10">
        <v>16</v>
      </c>
      <c r="M70" s="7">
        <f t="shared" si="6"/>
        <v>451</v>
      </c>
      <c r="N70" s="7">
        <f t="shared" si="7"/>
        <v>430</v>
      </c>
    </row>
    <row r="71" spans="1:14" x14ac:dyDescent="0.25">
      <c r="A71" s="12">
        <v>60</v>
      </c>
      <c r="B71" s="4" t="s">
        <v>71</v>
      </c>
      <c r="C71" s="11">
        <v>1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233</v>
      </c>
      <c r="J71" s="11">
        <v>231</v>
      </c>
      <c r="K71" s="10">
        <v>173</v>
      </c>
      <c r="L71" s="10">
        <v>167</v>
      </c>
      <c r="M71" s="7">
        <f t="shared" si="6"/>
        <v>407</v>
      </c>
      <c r="N71" s="7">
        <f t="shared" si="7"/>
        <v>398</v>
      </c>
    </row>
    <row r="72" spans="1:14" x14ac:dyDescent="0.25">
      <c r="A72" s="12">
        <v>61</v>
      </c>
      <c r="B72" s="4" t="s">
        <v>72</v>
      </c>
      <c r="C72" s="11">
        <v>348</v>
      </c>
      <c r="D72" s="11">
        <v>330</v>
      </c>
      <c r="E72" s="11">
        <v>697</v>
      </c>
      <c r="F72" s="11">
        <v>676</v>
      </c>
      <c r="G72" s="11">
        <v>4</v>
      </c>
      <c r="H72" s="11">
        <v>4</v>
      </c>
      <c r="I72" s="11">
        <v>799</v>
      </c>
      <c r="J72" s="11">
        <v>783</v>
      </c>
      <c r="K72" s="10">
        <v>502</v>
      </c>
      <c r="L72" s="10">
        <v>490</v>
      </c>
      <c r="M72" s="7">
        <f t="shared" si="6"/>
        <v>2350</v>
      </c>
      <c r="N72" s="7">
        <f t="shared" si="7"/>
        <v>2283</v>
      </c>
    </row>
    <row r="73" spans="1:14" s="42" customFormat="1" x14ac:dyDescent="0.25">
      <c r="A73" s="12">
        <v>62</v>
      </c>
      <c r="B73" s="33" t="s">
        <v>73</v>
      </c>
      <c r="C73" s="32"/>
      <c r="D73" s="32"/>
      <c r="E73" s="32"/>
      <c r="F73" s="32"/>
      <c r="G73" s="32"/>
      <c r="H73" s="32"/>
      <c r="I73" s="32"/>
      <c r="J73" s="32"/>
      <c r="K73" s="34"/>
      <c r="L73" s="34"/>
      <c r="M73" s="35">
        <f t="shared" si="6"/>
        <v>0</v>
      </c>
      <c r="N73" s="35">
        <f>D73+F73+J73+L73+H73</f>
        <v>0</v>
      </c>
    </row>
    <row r="74" spans="1:14" x14ac:dyDescent="0.25">
      <c r="B74" s="8" t="s">
        <v>10</v>
      </c>
      <c r="C74" s="8">
        <f>SUM(C58:C73)</f>
        <v>10573</v>
      </c>
      <c r="D74" s="8">
        <f t="shared" ref="D74:N74" si="8">SUM(D58:D73)</f>
        <v>6725</v>
      </c>
      <c r="E74" s="8">
        <f t="shared" si="8"/>
        <v>3415</v>
      </c>
      <c r="F74" s="8">
        <f t="shared" si="8"/>
        <v>3005</v>
      </c>
      <c r="G74" s="8">
        <f t="shared" si="8"/>
        <v>742</v>
      </c>
      <c r="H74" s="8">
        <f t="shared" si="8"/>
        <v>552</v>
      </c>
      <c r="I74" s="8">
        <f t="shared" si="8"/>
        <v>1332</v>
      </c>
      <c r="J74" s="8">
        <f t="shared" si="8"/>
        <v>1199</v>
      </c>
      <c r="K74" s="8">
        <f t="shared" si="8"/>
        <v>870</v>
      </c>
      <c r="L74" s="8">
        <f t="shared" si="8"/>
        <v>770</v>
      </c>
      <c r="M74" s="8">
        <f t="shared" si="8"/>
        <v>16932</v>
      </c>
      <c r="N74" s="8">
        <f t="shared" si="8"/>
        <v>12251</v>
      </c>
    </row>
    <row r="75" spans="1:14" ht="15.75" x14ac:dyDescent="0.25">
      <c r="A75" s="52" t="s">
        <v>74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</row>
    <row r="76" spans="1:14" x14ac:dyDescent="0.25">
      <c r="A76" s="3">
        <v>63</v>
      </c>
      <c r="B76" s="4" t="s">
        <v>75</v>
      </c>
      <c r="C76" s="10">
        <v>569</v>
      </c>
      <c r="D76" s="10">
        <v>492</v>
      </c>
      <c r="E76" s="10">
        <v>240</v>
      </c>
      <c r="F76" s="10">
        <v>212</v>
      </c>
      <c r="G76" s="10">
        <v>6</v>
      </c>
      <c r="H76" s="10">
        <v>6</v>
      </c>
      <c r="I76" s="10">
        <v>26</v>
      </c>
      <c r="J76" s="10">
        <v>23</v>
      </c>
      <c r="K76" s="10">
        <v>21</v>
      </c>
      <c r="L76" s="10">
        <v>18</v>
      </c>
      <c r="M76" s="7">
        <f>C76+E76+I76+K76+G76</f>
        <v>862</v>
      </c>
      <c r="N76" s="7">
        <f>D76+F76+J76+L76+H76</f>
        <v>751</v>
      </c>
    </row>
    <row r="77" spans="1:14" x14ac:dyDescent="0.25">
      <c r="A77" s="3">
        <v>64</v>
      </c>
      <c r="B77" s="4" t="s">
        <v>76</v>
      </c>
      <c r="C77" s="10">
        <v>334</v>
      </c>
      <c r="D77" s="10">
        <v>293</v>
      </c>
      <c r="E77" s="10">
        <v>179</v>
      </c>
      <c r="F77" s="10">
        <v>167</v>
      </c>
      <c r="G77" s="10">
        <v>5</v>
      </c>
      <c r="H77" s="10">
        <v>5</v>
      </c>
      <c r="I77" s="10">
        <v>20</v>
      </c>
      <c r="J77" s="10">
        <v>18</v>
      </c>
      <c r="K77" s="10">
        <v>9</v>
      </c>
      <c r="L77" s="10">
        <v>6</v>
      </c>
      <c r="M77" s="7">
        <f t="shared" ref="M77:M81" si="9">C77+E77+I77+K77+G77</f>
        <v>547</v>
      </c>
      <c r="N77" s="7">
        <f t="shared" ref="N77:N81" si="10">D77+F77+J77+L77+H77</f>
        <v>489</v>
      </c>
    </row>
    <row r="78" spans="1:14" x14ac:dyDescent="0.25">
      <c r="A78" s="3">
        <v>65</v>
      </c>
      <c r="B78" s="4" t="s">
        <v>77</v>
      </c>
      <c r="C78" s="10">
        <v>336</v>
      </c>
      <c r="D78" s="10">
        <v>217</v>
      </c>
      <c r="E78" s="10">
        <v>144</v>
      </c>
      <c r="F78" s="10">
        <v>103</v>
      </c>
      <c r="G78" s="10">
        <v>2</v>
      </c>
      <c r="H78" s="10">
        <v>2</v>
      </c>
      <c r="I78" s="10">
        <v>14</v>
      </c>
      <c r="J78" s="10">
        <v>10</v>
      </c>
      <c r="K78" s="10">
        <v>12</v>
      </c>
      <c r="L78" s="10">
        <v>9</v>
      </c>
      <c r="M78" s="7">
        <f t="shared" si="9"/>
        <v>508</v>
      </c>
      <c r="N78" s="7">
        <f t="shared" si="10"/>
        <v>341</v>
      </c>
    </row>
    <row r="79" spans="1:14" x14ac:dyDescent="0.25">
      <c r="A79" s="3">
        <v>66</v>
      </c>
      <c r="B79" s="4" t="s">
        <v>78</v>
      </c>
      <c r="C79" s="10">
        <v>1279</v>
      </c>
      <c r="D79" s="10">
        <v>900</v>
      </c>
      <c r="E79" s="10">
        <v>459</v>
      </c>
      <c r="F79" s="10">
        <v>361</v>
      </c>
      <c r="G79" s="10">
        <v>42</v>
      </c>
      <c r="H79" s="10">
        <v>28</v>
      </c>
      <c r="I79" s="10">
        <v>66</v>
      </c>
      <c r="J79" s="10">
        <v>54</v>
      </c>
      <c r="K79" s="10">
        <v>37</v>
      </c>
      <c r="L79" s="10">
        <v>31</v>
      </c>
      <c r="M79" s="7">
        <f t="shared" si="9"/>
        <v>1883</v>
      </c>
      <c r="N79" s="7">
        <f t="shared" si="10"/>
        <v>1374</v>
      </c>
    </row>
    <row r="80" spans="1:14" x14ac:dyDescent="0.25">
      <c r="A80" s="3">
        <v>67</v>
      </c>
      <c r="B80" s="4" t="s">
        <v>79</v>
      </c>
      <c r="C80" s="10">
        <v>1017</v>
      </c>
      <c r="D80" s="10">
        <v>683</v>
      </c>
      <c r="E80" s="10">
        <v>242</v>
      </c>
      <c r="F80" s="10">
        <v>194</v>
      </c>
      <c r="G80" s="10">
        <v>48</v>
      </c>
      <c r="H80" s="10">
        <v>41</v>
      </c>
      <c r="I80" s="10">
        <v>33</v>
      </c>
      <c r="J80" s="10">
        <v>22</v>
      </c>
      <c r="K80" s="10">
        <v>31</v>
      </c>
      <c r="L80" s="10">
        <v>21</v>
      </c>
      <c r="M80" s="7">
        <f t="shared" si="9"/>
        <v>1371</v>
      </c>
      <c r="N80" s="7">
        <f t="shared" si="10"/>
        <v>961</v>
      </c>
    </row>
    <row r="81" spans="1:14" x14ac:dyDescent="0.25">
      <c r="A81" s="3">
        <v>68</v>
      </c>
      <c r="B81" s="4" t="s">
        <v>80</v>
      </c>
      <c r="C81" s="10">
        <v>209</v>
      </c>
      <c r="D81" s="10">
        <v>164</v>
      </c>
      <c r="E81" s="10">
        <v>71</v>
      </c>
      <c r="F81" s="10">
        <v>64</v>
      </c>
      <c r="G81" s="10">
        <v>8</v>
      </c>
      <c r="H81" s="10">
        <v>7</v>
      </c>
      <c r="I81" s="10">
        <v>8</v>
      </c>
      <c r="J81" s="10">
        <v>6</v>
      </c>
      <c r="K81" s="10">
        <v>7</v>
      </c>
      <c r="L81" s="10">
        <v>4</v>
      </c>
      <c r="M81" s="7">
        <f t="shared" si="9"/>
        <v>303</v>
      </c>
      <c r="N81" s="7">
        <f t="shared" si="10"/>
        <v>245</v>
      </c>
    </row>
    <row r="82" spans="1:14" x14ac:dyDescent="0.25">
      <c r="A82" s="25"/>
      <c r="B82" s="8" t="s">
        <v>10</v>
      </c>
      <c r="C82" s="9">
        <f>SUM(C76:C81)</f>
        <v>3744</v>
      </c>
      <c r="D82" s="9">
        <f t="shared" ref="D82:N82" si="11">SUM(D76:D81)</f>
        <v>2749</v>
      </c>
      <c r="E82" s="9">
        <f t="shared" si="11"/>
        <v>1335</v>
      </c>
      <c r="F82" s="9">
        <f t="shared" si="11"/>
        <v>1101</v>
      </c>
      <c r="G82" s="9">
        <f t="shared" si="11"/>
        <v>111</v>
      </c>
      <c r="H82" s="9">
        <f t="shared" si="11"/>
        <v>89</v>
      </c>
      <c r="I82" s="9">
        <f t="shared" si="11"/>
        <v>167</v>
      </c>
      <c r="J82" s="9">
        <f t="shared" si="11"/>
        <v>133</v>
      </c>
      <c r="K82" s="9">
        <f t="shared" si="11"/>
        <v>117</v>
      </c>
      <c r="L82" s="9">
        <f t="shared" si="11"/>
        <v>89</v>
      </c>
      <c r="M82" s="9">
        <f t="shared" si="11"/>
        <v>5474</v>
      </c>
      <c r="N82" s="9">
        <f t="shared" si="11"/>
        <v>4161</v>
      </c>
    </row>
    <row r="83" spans="1:14" ht="15.75" x14ac:dyDescent="0.25">
      <c r="A83" s="52" t="s">
        <v>81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</row>
    <row r="84" spans="1:14" x14ac:dyDescent="0.25">
      <c r="A84" s="3">
        <v>69</v>
      </c>
      <c r="B84" s="4" t="s">
        <v>82</v>
      </c>
      <c r="C84" s="17">
        <v>1151</v>
      </c>
      <c r="D84" s="17">
        <v>891</v>
      </c>
      <c r="E84" s="17">
        <v>380</v>
      </c>
      <c r="F84" s="17">
        <v>331</v>
      </c>
      <c r="G84" s="17">
        <v>40</v>
      </c>
      <c r="H84" s="17">
        <v>36</v>
      </c>
      <c r="I84" s="17">
        <v>36</v>
      </c>
      <c r="J84" s="17">
        <v>25</v>
      </c>
      <c r="K84" s="18">
        <v>28</v>
      </c>
      <c r="L84" s="18">
        <v>19</v>
      </c>
      <c r="M84" s="7">
        <f>C84+E84+I84+K84+G84</f>
        <v>1635</v>
      </c>
      <c r="N84" s="7">
        <f>D84+F84+J84+L84+H84</f>
        <v>1302</v>
      </c>
    </row>
    <row r="85" spans="1:14" x14ac:dyDescent="0.25">
      <c r="A85" s="3">
        <v>70</v>
      </c>
      <c r="B85" s="4" t="s">
        <v>93</v>
      </c>
      <c r="C85" s="17">
        <v>27</v>
      </c>
      <c r="D85" s="17">
        <v>17</v>
      </c>
      <c r="E85" s="17">
        <v>8</v>
      </c>
      <c r="F85" s="17">
        <v>4</v>
      </c>
      <c r="G85" s="17">
        <v>0</v>
      </c>
      <c r="H85" s="17">
        <v>0</v>
      </c>
      <c r="I85" s="17">
        <v>2</v>
      </c>
      <c r="J85" s="17">
        <v>1</v>
      </c>
      <c r="K85" s="18">
        <v>0</v>
      </c>
      <c r="L85" s="18">
        <v>0</v>
      </c>
      <c r="M85" s="7">
        <f t="shared" ref="M85:M87" si="12">C85+E85+I85+K85+G85</f>
        <v>37</v>
      </c>
      <c r="N85" s="7">
        <f t="shared" ref="N85:N87" si="13">D85+F85+J85+L85+H85</f>
        <v>22</v>
      </c>
    </row>
    <row r="86" spans="1:14" x14ac:dyDescent="0.25">
      <c r="A86" s="3">
        <v>71</v>
      </c>
      <c r="B86" s="4" t="s">
        <v>83</v>
      </c>
      <c r="C86" s="19">
        <v>111</v>
      </c>
      <c r="D86" s="19">
        <v>62</v>
      </c>
      <c r="E86" s="19">
        <v>29</v>
      </c>
      <c r="F86" s="19">
        <v>26</v>
      </c>
      <c r="G86" s="19">
        <v>0</v>
      </c>
      <c r="H86" s="19">
        <v>0</v>
      </c>
      <c r="I86" s="19">
        <v>6</v>
      </c>
      <c r="J86" s="19">
        <v>4</v>
      </c>
      <c r="K86" s="18">
        <v>3</v>
      </c>
      <c r="L86" s="18">
        <v>2</v>
      </c>
      <c r="M86" s="7">
        <f t="shared" si="12"/>
        <v>149</v>
      </c>
      <c r="N86" s="7">
        <f t="shared" si="13"/>
        <v>94</v>
      </c>
    </row>
    <row r="87" spans="1:14" x14ac:dyDescent="0.25">
      <c r="A87" s="3">
        <v>72</v>
      </c>
      <c r="B87" s="15" t="s">
        <v>94</v>
      </c>
      <c r="C87" s="19">
        <v>40</v>
      </c>
      <c r="D87" s="19">
        <v>32</v>
      </c>
      <c r="E87" s="19">
        <v>8</v>
      </c>
      <c r="F87" s="19">
        <v>8</v>
      </c>
      <c r="G87" s="19">
        <v>2</v>
      </c>
      <c r="H87" s="19">
        <v>2</v>
      </c>
      <c r="I87" s="19">
        <v>1</v>
      </c>
      <c r="J87" s="19">
        <v>1</v>
      </c>
      <c r="K87" s="18">
        <v>1</v>
      </c>
      <c r="L87" s="18">
        <v>0</v>
      </c>
      <c r="M87" s="7">
        <f t="shared" si="12"/>
        <v>52</v>
      </c>
      <c r="N87" s="7">
        <f t="shared" si="13"/>
        <v>43</v>
      </c>
    </row>
    <row r="88" spans="1:14" x14ac:dyDescent="0.25">
      <c r="B88" s="8" t="s">
        <v>10</v>
      </c>
      <c r="C88" s="8">
        <f>SUM(C84:C87)</f>
        <v>1329</v>
      </c>
      <c r="D88" s="8">
        <f t="shared" ref="D88:N88" si="14">SUM(D84:D87)</f>
        <v>1002</v>
      </c>
      <c r="E88" s="8">
        <f t="shared" si="14"/>
        <v>425</v>
      </c>
      <c r="F88" s="8">
        <f t="shared" si="14"/>
        <v>369</v>
      </c>
      <c r="G88" s="8">
        <f t="shared" si="14"/>
        <v>42</v>
      </c>
      <c r="H88" s="8">
        <f t="shared" si="14"/>
        <v>38</v>
      </c>
      <c r="I88" s="8">
        <f t="shared" si="14"/>
        <v>45</v>
      </c>
      <c r="J88" s="8">
        <f t="shared" si="14"/>
        <v>31</v>
      </c>
      <c r="K88" s="8">
        <f t="shared" si="14"/>
        <v>32</v>
      </c>
      <c r="L88" s="8">
        <f t="shared" si="14"/>
        <v>21</v>
      </c>
      <c r="M88" s="8">
        <f t="shared" si="14"/>
        <v>1873</v>
      </c>
      <c r="N88" s="8">
        <f t="shared" si="14"/>
        <v>1461</v>
      </c>
    </row>
    <row r="89" spans="1:14" ht="15.75" x14ac:dyDescent="0.25">
      <c r="A89" s="59" t="s">
        <v>10</v>
      </c>
      <c r="B89" s="59"/>
      <c r="C89" s="37">
        <f>SUM(C11+C56+C74+C82+C88)</f>
        <v>45949</v>
      </c>
      <c r="D89" s="38">
        <f t="shared" ref="D89:N89" si="15">SUM(D11+D56+D74+D82+D88)</f>
        <v>27437</v>
      </c>
      <c r="E89" s="38">
        <f t="shared" si="15"/>
        <v>12781</v>
      </c>
      <c r="F89" s="38">
        <f t="shared" si="15"/>
        <v>10211</v>
      </c>
      <c r="G89" s="38">
        <f t="shared" si="15"/>
        <v>2380</v>
      </c>
      <c r="H89" s="38">
        <f t="shared" si="15"/>
        <v>1636</v>
      </c>
      <c r="I89" s="38">
        <f t="shared" si="15"/>
        <v>2360</v>
      </c>
      <c r="J89" s="38">
        <f t="shared" si="15"/>
        <v>1934</v>
      </c>
      <c r="K89" s="38">
        <f t="shared" si="15"/>
        <v>1693</v>
      </c>
      <c r="L89" s="38">
        <f t="shared" si="15"/>
        <v>1326</v>
      </c>
      <c r="M89" s="38">
        <f t="shared" si="15"/>
        <v>65163</v>
      </c>
      <c r="N89" s="38">
        <f t="shared" si="15"/>
        <v>42544</v>
      </c>
    </row>
    <row r="91" spans="1:14" ht="16.5" x14ac:dyDescent="0.25">
      <c r="A91" s="54" t="s">
        <v>0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</row>
    <row r="92" spans="1:14" ht="15.75" x14ac:dyDescent="0.25">
      <c r="A92" s="55" t="s">
        <v>1</v>
      </c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</row>
    <row r="93" spans="1:14" ht="15.75" x14ac:dyDescent="0.25">
      <c r="A93" s="55" t="s">
        <v>120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4" x14ac:dyDescent="0.25">
      <c r="A95" s="53" t="s">
        <v>2</v>
      </c>
      <c r="B95" s="53" t="s">
        <v>3</v>
      </c>
      <c r="C95" s="53" t="s">
        <v>112</v>
      </c>
      <c r="D95" s="53"/>
      <c r="E95" s="53" t="s">
        <v>113</v>
      </c>
      <c r="F95" s="53"/>
      <c r="G95" s="60" t="s">
        <v>7</v>
      </c>
      <c r="H95" s="61"/>
      <c r="I95" s="53" t="s">
        <v>114</v>
      </c>
      <c r="J95" s="53"/>
      <c r="K95" s="53" t="s">
        <v>115</v>
      </c>
      <c r="L95" s="53"/>
      <c r="M95" s="56" t="s">
        <v>8</v>
      </c>
      <c r="N95" s="53" t="s">
        <v>9</v>
      </c>
    </row>
    <row r="96" spans="1:14" ht="28.5" x14ac:dyDescent="0.25">
      <c r="A96" s="53"/>
      <c r="B96" s="53"/>
      <c r="C96" s="36" t="s">
        <v>116</v>
      </c>
      <c r="D96" s="36" t="s">
        <v>117</v>
      </c>
      <c r="E96" s="36" t="s">
        <v>116</v>
      </c>
      <c r="F96" s="36" t="s">
        <v>117</v>
      </c>
      <c r="G96" s="36" t="s">
        <v>116</v>
      </c>
      <c r="H96" s="36" t="s">
        <v>117</v>
      </c>
      <c r="I96" s="36" t="s">
        <v>116</v>
      </c>
      <c r="J96" s="36" t="s">
        <v>117</v>
      </c>
      <c r="K96" s="36" t="s">
        <v>116</v>
      </c>
      <c r="L96" s="36" t="s">
        <v>117</v>
      </c>
      <c r="M96" s="56"/>
      <c r="N96" s="53"/>
    </row>
    <row r="97" spans="1:14" ht="15.75" x14ac:dyDescent="0.25">
      <c r="A97" s="52" t="s">
        <v>12</v>
      </c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</row>
    <row r="98" spans="1:14" x14ac:dyDescent="0.25">
      <c r="A98" s="3">
        <v>1</v>
      </c>
      <c r="B98" s="4" t="s">
        <v>13</v>
      </c>
      <c r="C98" s="5">
        <v>2668</v>
      </c>
      <c r="D98" s="5">
        <v>1260</v>
      </c>
      <c r="E98" s="5">
        <v>694</v>
      </c>
      <c r="F98" s="5">
        <v>486</v>
      </c>
      <c r="G98" s="5">
        <v>273</v>
      </c>
      <c r="H98" s="5">
        <v>151</v>
      </c>
      <c r="I98" s="5">
        <v>53</v>
      </c>
      <c r="J98" s="5">
        <v>41</v>
      </c>
      <c r="K98" s="5">
        <v>34</v>
      </c>
      <c r="L98" s="5">
        <v>30</v>
      </c>
      <c r="M98" s="7">
        <f>C98+E98+I98+K98+G98</f>
        <v>3722</v>
      </c>
      <c r="N98" s="7">
        <f>D98+F98+J98+L98+H98</f>
        <v>1968</v>
      </c>
    </row>
    <row r="99" spans="1:14" x14ac:dyDescent="0.25">
      <c r="A99" s="3">
        <v>2</v>
      </c>
      <c r="B99" s="4" t="s">
        <v>14</v>
      </c>
      <c r="C99" s="5">
        <v>219</v>
      </c>
      <c r="D99" s="5">
        <v>123</v>
      </c>
      <c r="E99" s="5">
        <v>16</v>
      </c>
      <c r="F99" s="5">
        <v>12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7">
        <f t="shared" ref="M99:M100" si="16">C99+E99+I99+K99+G99</f>
        <v>235</v>
      </c>
      <c r="N99" s="7">
        <f t="shared" ref="N99:N100" si="17">D99+F99+J99+L99+H99</f>
        <v>135</v>
      </c>
    </row>
    <row r="100" spans="1:14" x14ac:dyDescent="0.25">
      <c r="A100" s="20">
        <v>3</v>
      </c>
      <c r="B100" s="4" t="s">
        <v>95</v>
      </c>
      <c r="C100" s="5">
        <v>107</v>
      </c>
      <c r="D100" s="5">
        <v>87</v>
      </c>
      <c r="E100" s="5">
        <v>10</v>
      </c>
      <c r="F100" s="5">
        <v>7</v>
      </c>
      <c r="G100" s="5">
        <v>43</v>
      </c>
      <c r="H100" s="5">
        <v>22</v>
      </c>
      <c r="I100" s="5">
        <v>0</v>
      </c>
      <c r="J100" s="5">
        <v>0</v>
      </c>
      <c r="K100" s="5">
        <v>0</v>
      </c>
      <c r="L100" s="5">
        <v>0</v>
      </c>
      <c r="M100" s="7">
        <f t="shared" si="16"/>
        <v>160</v>
      </c>
      <c r="N100" s="7">
        <f t="shared" si="17"/>
        <v>116</v>
      </c>
    </row>
    <row r="101" spans="1:14" x14ac:dyDescent="0.25">
      <c r="B101" s="8" t="s">
        <v>10</v>
      </c>
      <c r="C101" s="9">
        <f>C98+C99+C100</f>
        <v>2994</v>
      </c>
      <c r="D101" s="9">
        <f t="shared" ref="D101:N101" si="18">D98+D99+D100</f>
        <v>1470</v>
      </c>
      <c r="E101" s="9">
        <f t="shared" si="18"/>
        <v>720</v>
      </c>
      <c r="F101" s="9">
        <f t="shared" si="18"/>
        <v>505</v>
      </c>
      <c r="G101" s="9">
        <f t="shared" si="18"/>
        <v>316</v>
      </c>
      <c r="H101" s="9">
        <f t="shared" si="18"/>
        <v>173</v>
      </c>
      <c r="I101" s="9">
        <f t="shared" si="18"/>
        <v>53</v>
      </c>
      <c r="J101" s="9">
        <f t="shared" si="18"/>
        <v>41</v>
      </c>
      <c r="K101" s="9">
        <f t="shared" si="18"/>
        <v>34</v>
      </c>
      <c r="L101" s="9">
        <f t="shared" si="18"/>
        <v>30</v>
      </c>
      <c r="M101" s="9">
        <f t="shared" si="18"/>
        <v>4117</v>
      </c>
      <c r="N101" s="9">
        <f t="shared" si="18"/>
        <v>2219</v>
      </c>
    </row>
    <row r="102" spans="1:14" ht="15.75" x14ac:dyDescent="0.25">
      <c r="A102" s="52" t="s">
        <v>15</v>
      </c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</row>
    <row r="103" spans="1:14" x14ac:dyDescent="0.25">
      <c r="A103" s="3">
        <v>4</v>
      </c>
      <c r="B103" s="4" t="s">
        <v>16</v>
      </c>
      <c r="C103" s="10">
        <v>3119</v>
      </c>
      <c r="D103" s="10">
        <v>1233</v>
      </c>
      <c r="E103" s="10">
        <v>573</v>
      </c>
      <c r="F103" s="10">
        <v>335</v>
      </c>
      <c r="G103" s="10">
        <v>165</v>
      </c>
      <c r="H103" s="10">
        <v>71</v>
      </c>
      <c r="I103" s="10">
        <v>0</v>
      </c>
      <c r="J103" s="10">
        <v>0</v>
      </c>
      <c r="K103" s="10">
        <v>0</v>
      </c>
      <c r="L103" s="10">
        <v>0</v>
      </c>
      <c r="M103" s="7">
        <f>C103+E103+I103+K103+G103</f>
        <v>3857</v>
      </c>
      <c r="N103" s="7">
        <f>D103+F103+J103+L103+H103</f>
        <v>1639</v>
      </c>
    </row>
    <row r="104" spans="1:14" x14ac:dyDescent="0.25">
      <c r="A104" s="3">
        <v>5</v>
      </c>
      <c r="B104" s="4" t="s">
        <v>17</v>
      </c>
      <c r="C104" s="11">
        <v>2086</v>
      </c>
      <c r="D104" s="11">
        <v>492</v>
      </c>
      <c r="E104" s="11">
        <v>542</v>
      </c>
      <c r="F104" s="11">
        <v>259</v>
      </c>
      <c r="G104" s="11">
        <v>6</v>
      </c>
      <c r="H104" s="11">
        <v>4</v>
      </c>
      <c r="I104" s="11">
        <v>0</v>
      </c>
      <c r="J104" s="11">
        <v>0</v>
      </c>
      <c r="K104" s="10">
        <v>0</v>
      </c>
      <c r="L104" s="10">
        <v>0</v>
      </c>
      <c r="M104" s="7">
        <f t="shared" ref="M104:M145" si="19">C104+E104+I104+K104+G104</f>
        <v>2634</v>
      </c>
      <c r="N104" s="7">
        <f t="shared" ref="N104:N145" si="20">D104+F104+J104+L104+H104</f>
        <v>755</v>
      </c>
    </row>
    <row r="105" spans="1:14" x14ac:dyDescent="0.25">
      <c r="A105" s="3">
        <v>6</v>
      </c>
      <c r="B105" s="4" t="s">
        <v>18</v>
      </c>
      <c r="C105" s="11">
        <v>216</v>
      </c>
      <c r="D105" s="11">
        <v>208</v>
      </c>
      <c r="E105" s="11">
        <v>212</v>
      </c>
      <c r="F105" s="11">
        <v>209</v>
      </c>
      <c r="G105" s="11">
        <v>0</v>
      </c>
      <c r="H105" s="11">
        <v>0</v>
      </c>
      <c r="I105" s="11">
        <v>0</v>
      </c>
      <c r="J105" s="11">
        <v>0</v>
      </c>
      <c r="K105" s="10">
        <v>0</v>
      </c>
      <c r="L105" s="10">
        <v>0</v>
      </c>
      <c r="M105" s="7">
        <f t="shared" si="19"/>
        <v>428</v>
      </c>
      <c r="N105" s="7">
        <f t="shared" si="20"/>
        <v>417</v>
      </c>
    </row>
    <row r="106" spans="1:14" x14ac:dyDescent="0.25">
      <c r="A106" s="3">
        <v>7</v>
      </c>
      <c r="B106" s="4" t="s">
        <v>19</v>
      </c>
      <c r="C106" s="11">
        <v>704</v>
      </c>
      <c r="D106" s="10">
        <v>357</v>
      </c>
      <c r="E106" s="11">
        <v>68</v>
      </c>
      <c r="F106" s="11">
        <v>55</v>
      </c>
      <c r="G106" s="11">
        <v>102</v>
      </c>
      <c r="H106" s="11">
        <v>54</v>
      </c>
      <c r="I106" s="11">
        <v>1</v>
      </c>
      <c r="J106" s="11">
        <v>1</v>
      </c>
      <c r="K106" s="10">
        <v>1</v>
      </c>
      <c r="L106" s="10">
        <v>1</v>
      </c>
      <c r="M106" s="7">
        <f t="shared" si="19"/>
        <v>876</v>
      </c>
      <c r="N106" s="7">
        <f t="shared" si="20"/>
        <v>468</v>
      </c>
    </row>
    <row r="107" spans="1:14" x14ac:dyDescent="0.25">
      <c r="A107" s="3">
        <v>8</v>
      </c>
      <c r="B107" s="4" t="s">
        <v>20</v>
      </c>
      <c r="C107" s="11">
        <v>1561</v>
      </c>
      <c r="D107" s="11">
        <v>975</v>
      </c>
      <c r="E107" s="11">
        <v>269</v>
      </c>
      <c r="F107" s="11">
        <v>215</v>
      </c>
      <c r="G107" s="11">
        <v>164</v>
      </c>
      <c r="H107" s="11">
        <v>99</v>
      </c>
      <c r="I107" s="11">
        <v>30</v>
      </c>
      <c r="J107" s="11">
        <v>28</v>
      </c>
      <c r="K107" s="10">
        <v>22</v>
      </c>
      <c r="L107" s="10">
        <v>22</v>
      </c>
      <c r="M107" s="7">
        <f t="shared" si="19"/>
        <v>2046</v>
      </c>
      <c r="N107" s="7">
        <f t="shared" si="20"/>
        <v>1339</v>
      </c>
    </row>
    <row r="108" spans="1:14" x14ac:dyDescent="0.25">
      <c r="A108" s="3">
        <v>9</v>
      </c>
      <c r="B108" s="4" t="s">
        <v>21</v>
      </c>
      <c r="C108" s="11">
        <v>2113</v>
      </c>
      <c r="D108" s="11">
        <v>1005</v>
      </c>
      <c r="E108" s="11">
        <v>801</v>
      </c>
      <c r="F108" s="11">
        <v>607</v>
      </c>
      <c r="G108" s="11">
        <v>9</v>
      </c>
      <c r="H108" s="11">
        <v>4</v>
      </c>
      <c r="I108" s="11">
        <v>-4</v>
      </c>
      <c r="J108" s="11">
        <v>0</v>
      </c>
      <c r="K108" s="10">
        <v>0</v>
      </c>
      <c r="L108" s="10">
        <v>0</v>
      </c>
      <c r="M108" s="7">
        <f t="shared" si="19"/>
        <v>2919</v>
      </c>
      <c r="N108" s="7">
        <f t="shared" si="20"/>
        <v>1616</v>
      </c>
    </row>
    <row r="109" spans="1:14" x14ac:dyDescent="0.25">
      <c r="A109" s="3">
        <v>10</v>
      </c>
      <c r="B109" s="4" t="s">
        <v>22</v>
      </c>
      <c r="C109" s="11">
        <v>727</v>
      </c>
      <c r="D109" s="11">
        <v>451</v>
      </c>
      <c r="E109" s="11">
        <v>79</v>
      </c>
      <c r="F109" s="11">
        <v>64</v>
      </c>
      <c r="G109" s="11">
        <v>9</v>
      </c>
      <c r="H109" s="11">
        <v>9</v>
      </c>
      <c r="I109" s="11">
        <v>8</v>
      </c>
      <c r="J109" s="11">
        <v>7</v>
      </c>
      <c r="K109" s="10">
        <v>8</v>
      </c>
      <c r="L109" s="10">
        <v>7</v>
      </c>
      <c r="M109" s="7">
        <f t="shared" si="19"/>
        <v>831</v>
      </c>
      <c r="N109" s="7">
        <f t="shared" si="20"/>
        <v>538</v>
      </c>
    </row>
    <row r="110" spans="1:14" x14ac:dyDescent="0.25">
      <c r="A110" s="3">
        <v>11</v>
      </c>
      <c r="B110" s="4" t="s">
        <v>23</v>
      </c>
      <c r="C110" s="11">
        <v>277</v>
      </c>
      <c r="D110" s="11">
        <v>335</v>
      </c>
      <c r="E110" s="11">
        <v>212</v>
      </c>
      <c r="F110" s="11">
        <v>207</v>
      </c>
      <c r="G110" s="11">
        <v>16</v>
      </c>
      <c r="H110" s="11">
        <v>11</v>
      </c>
      <c r="I110" s="11">
        <v>0</v>
      </c>
      <c r="J110" s="11">
        <v>0</v>
      </c>
      <c r="K110" s="10">
        <v>0</v>
      </c>
      <c r="L110" s="10">
        <v>0</v>
      </c>
      <c r="M110" s="7">
        <f t="shared" si="19"/>
        <v>505</v>
      </c>
      <c r="N110" s="7">
        <f t="shared" si="20"/>
        <v>553</v>
      </c>
    </row>
    <row r="111" spans="1:14" x14ac:dyDescent="0.25">
      <c r="A111" s="3">
        <v>12</v>
      </c>
      <c r="B111" s="4" t="s">
        <v>92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80</v>
      </c>
      <c r="J111" s="11">
        <v>60</v>
      </c>
      <c r="K111" s="10">
        <v>62</v>
      </c>
      <c r="L111" s="10">
        <v>51</v>
      </c>
      <c r="M111" s="7">
        <f t="shared" si="19"/>
        <v>142</v>
      </c>
      <c r="N111" s="7">
        <f t="shared" si="20"/>
        <v>111</v>
      </c>
    </row>
    <row r="112" spans="1:14" x14ac:dyDescent="0.25">
      <c r="A112" s="12">
        <v>13</v>
      </c>
      <c r="B112" s="13" t="s">
        <v>24</v>
      </c>
      <c r="C112" s="11">
        <v>247</v>
      </c>
      <c r="D112" s="11">
        <v>207</v>
      </c>
      <c r="E112" s="11">
        <v>77</v>
      </c>
      <c r="F112" s="11">
        <v>32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7">
        <f t="shared" si="19"/>
        <v>324</v>
      </c>
      <c r="N112" s="7">
        <f t="shared" si="20"/>
        <v>239</v>
      </c>
    </row>
    <row r="113" spans="1:14" x14ac:dyDescent="0.25">
      <c r="A113" s="12">
        <v>14</v>
      </c>
      <c r="B113" s="13" t="s">
        <v>25</v>
      </c>
      <c r="C113" s="11">
        <v>155</v>
      </c>
      <c r="D113" s="11">
        <v>124</v>
      </c>
      <c r="E113" s="11">
        <v>59</v>
      </c>
      <c r="F113" s="11">
        <v>43</v>
      </c>
      <c r="G113" s="11">
        <v>4</v>
      </c>
      <c r="H113" s="11">
        <v>4</v>
      </c>
      <c r="I113" s="11">
        <v>6</v>
      </c>
      <c r="J113" s="11">
        <v>3</v>
      </c>
      <c r="K113" s="11">
        <v>8</v>
      </c>
      <c r="L113" s="11">
        <v>6</v>
      </c>
      <c r="M113" s="7">
        <f t="shared" si="19"/>
        <v>232</v>
      </c>
      <c r="N113" s="7">
        <f t="shared" si="20"/>
        <v>180</v>
      </c>
    </row>
    <row r="114" spans="1:14" x14ac:dyDescent="0.25">
      <c r="A114" s="12">
        <v>15</v>
      </c>
      <c r="B114" s="13" t="s">
        <v>26</v>
      </c>
      <c r="C114" s="11">
        <v>301</v>
      </c>
      <c r="D114" s="11">
        <v>250</v>
      </c>
      <c r="E114" s="11">
        <v>123</v>
      </c>
      <c r="F114" s="11">
        <v>149</v>
      </c>
      <c r="G114" s="11">
        <v>2</v>
      </c>
      <c r="H114" s="11">
        <v>2</v>
      </c>
      <c r="I114" s="11">
        <v>3</v>
      </c>
      <c r="J114" s="11">
        <v>0</v>
      </c>
      <c r="K114" s="11">
        <v>1</v>
      </c>
      <c r="L114" s="11">
        <v>0</v>
      </c>
      <c r="M114" s="7">
        <f t="shared" si="19"/>
        <v>430</v>
      </c>
      <c r="N114" s="7">
        <f t="shared" si="20"/>
        <v>401</v>
      </c>
    </row>
    <row r="115" spans="1:14" x14ac:dyDescent="0.25">
      <c r="A115" s="12">
        <v>16</v>
      </c>
      <c r="B115" s="13" t="s">
        <v>27</v>
      </c>
      <c r="C115" s="11">
        <v>973</v>
      </c>
      <c r="D115" s="11">
        <v>558</v>
      </c>
      <c r="E115" s="11">
        <v>98</v>
      </c>
      <c r="F115" s="11">
        <v>93</v>
      </c>
      <c r="G115" s="11">
        <v>42</v>
      </c>
      <c r="H115" s="11">
        <v>36</v>
      </c>
      <c r="I115" s="11">
        <v>3</v>
      </c>
      <c r="J115" s="11">
        <v>3</v>
      </c>
      <c r="K115" s="11">
        <v>4</v>
      </c>
      <c r="L115" s="11">
        <v>4</v>
      </c>
      <c r="M115" s="7">
        <f t="shared" si="19"/>
        <v>1120</v>
      </c>
      <c r="N115" s="7">
        <f t="shared" si="20"/>
        <v>694</v>
      </c>
    </row>
    <row r="116" spans="1:14" x14ac:dyDescent="0.25">
      <c r="A116" s="12">
        <v>17</v>
      </c>
      <c r="B116" s="13" t="s">
        <v>28</v>
      </c>
      <c r="C116" s="11">
        <v>767</v>
      </c>
      <c r="D116" s="11">
        <v>503</v>
      </c>
      <c r="E116" s="11">
        <v>147</v>
      </c>
      <c r="F116" s="11">
        <v>119</v>
      </c>
      <c r="G116" s="11">
        <v>21</v>
      </c>
      <c r="H116" s="11">
        <v>21</v>
      </c>
      <c r="I116" s="11">
        <v>0</v>
      </c>
      <c r="J116" s="11">
        <v>0</v>
      </c>
      <c r="K116" s="11">
        <v>0</v>
      </c>
      <c r="L116" s="11">
        <v>0</v>
      </c>
      <c r="M116" s="7">
        <f t="shared" si="19"/>
        <v>935</v>
      </c>
      <c r="N116" s="7">
        <f t="shared" si="20"/>
        <v>643</v>
      </c>
    </row>
    <row r="117" spans="1:14" x14ac:dyDescent="0.25">
      <c r="A117" s="12">
        <v>18</v>
      </c>
      <c r="B117" s="13" t="s">
        <v>29</v>
      </c>
      <c r="C117" s="11">
        <v>1265</v>
      </c>
      <c r="D117" s="11">
        <v>612</v>
      </c>
      <c r="E117" s="11">
        <v>324</v>
      </c>
      <c r="F117" s="11">
        <v>248</v>
      </c>
      <c r="G117" s="11">
        <v>135</v>
      </c>
      <c r="H117" s="11">
        <v>116</v>
      </c>
      <c r="I117" s="11">
        <v>22</v>
      </c>
      <c r="J117" s="11">
        <v>9</v>
      </c>
      <c r="K117" s="11">
        <v>25</v>
      </c>
      <c r="L117" s="11">
        <v>10</v>
      </c>
      <c r="M117" s="7">
        <f t="shared" si="19"/>
        <v>1771</v>
      </c>
      <c r="N117" s="7">
        <f t="shared" si="20"/>
        <v>995</v>
      </c>
    </row>
    <row r="118" spans="1:14" x14ac:dyDescent="0.25">
      <c r="A118" s="12">
        <v>19</v>
      </c>
      <c r="B118" s="13" t="s">
        <v>30</v>
      </c>
      <c r="C118" s="11">
        <v>63</v>
      </c>
      <c r="D118" s="11">
        <v>49</v>
      </c>
      <c r="E118" s="11">
        <v>6</v>
      </c>
      <c r="F118" s="11">
        <v>6</v>
      </c>
      <c r="G118" s="11">
        <v>40</v>
      </c>
      <c r="H118" s="11">
        <v>37</v>
      </c>
      <c r="I118" s="11">
        <v>0</v>
      </c>
      <c r="J118" s="11">
        <v>0</v>
      </c>
      <c r="K118" s="11">
        <v>0</v>
      </c>
      <c r="L118" s="11">
        <v>0</v>
      </c>
      <c r="M118" s="7">
        <f t="shared" si="19"/>
        <v>109</v>
      </c>
      <c r="N118" s="7">
        <f t="shared" si="20"/>
        <v>92</v>
      </c>
    </row>
    <row r="119" spans="1:14" x14ac:dyDescent="0.25">
      <c r="A119" s="12">
        <v>20</v>
      </c>
      <c r="B119" s="13" t="s">
        <v>31</v>
      </c>
      <c r="C119" s="11">
        <v>2470</v>
      </c>
      <c r="D119" s="11">
        <v>947</v>
      </c>
      <c r="E119" s="11">
        <v>470</v>
      </c>
      <c r="F119" s="11">
        <v>242</v>
      </c>
      <c r="G119" s="11">
        <v>114</v>
      </c>
      <c r="H119" s="11">
        <v>46</v>
      </c>
      <c r="I119" s="11">
        <v>0</v>
      </c>
      <c r="J119" s="11">
        <v>0</v>
      </c>
      <c r="K119" s="11">
        <v>0</v>
      </c>
      <c r="L119" s="11">
        <v>0</v>
      </c>
      <c r="M119" s="7">
        <f t="shared" si="19"/>
        <v>3054</v>
      </c>
      <c r="N119" s="7">
        <f t="shared" si="20"/>
        <v>1235</v>
      </c>
    </row>
    <row r="120" spans="1:14" x14ac:dyDescent="0.25">
      <c r="A120" s="12">
        <v>21</v>
      </c>
      <c r="B120" s="13" t="s">
        <v>32</v>
      </c>
      <c r="C120" s="11">
        <v>3663</v>
      </c>
      <c r="D120" s="11">
        <v>1649</v>
      </c>
      <c r="E120" s="11">
        <v>376</v>
      </c>
      <c r="F120" s="11">
        <v>268</v>
      </c>
      <c r="G120" s="11">
        <v>133</v>
      </c>
      <c r="H120" s="11">
        <v>87</v>
      </c>
      <c r="I120" s="11">
        <v>0</v>
      </c>
      <c r="J120" s="11">
        <v>0</v>
      </c>
      <c r="K120" s="11">
        <v>0</v>
      </c>
      <c r="L120" s="11">
        <v>0</v>
      </c>
      <c r="M120" s="7">
        <f t="shared" si="19"/>
        <v>4172</v>
      </c>
      <c r="N120" s="7">
        <f t="shared" si="20"/>
        <v>2004</v>
      </c>
    </row>
    <row r="121" spans="1:14" x14ac:dyDescent="0.25">
      <c r="A121" s="12">
        <v>22</v>
      </c>
      <c r="B121" s="13" t="s">
        <v>33</v>
      </c>
      <c r="C121" s="11">
        <v>761</v>
      </c>
      <c r="D121" s="11">
        <v>517</v>
      </c>
      <c r="E121" s="11">
        <v>376</v>
      </c>
      <c r="F121" s="11">
        <v>280</v>
      </c>
      <c r="G121" s="11">
        <v>11</v>
      </c>
      <c r="H121" s="11">
        <v>10</v>
      </c>
      <c r="I121" s="11">
        <v>0</v>
      </c>
      <c r="J121" s="11">
        <v>0</v>
      </c>
      <c r="K121" s="11">
        <v>0</v>
      </c>
      <c r="L121" s="11">
        <v>0</v>
      </c>
      <c r="M121" s="7">
        <f t="shared" si="19"/>
        <v>1148</v>
      </c>
      <c r="N121" s="7">
        <f t="shared" si="20"/>
        <v>807</v>
      </c>
    </row>
    <row r="122" spans="1:14" x14ac:dyDescent="0.25">
      <c r="A122" s="12">
        <v>23</v>
      </c>
      <c r="B122" s="13" t="s">
        <v>34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209</v>
      </c>
      <c r="J122" s="11">
        <v>138</v>
      </c>
      <c r="K122" s="11">
        <v>149</v>
      </c>
      <c r="L122" s="11">
        <v>97</v>
      </c>
      <c r="M122" s="7">
        <f t="shared" si="19"/>
        <v>358</v>
      </c>
      <c r="N122" s="7">
        <f t="shared" si="20"/>
        <v>235</v>
      </c>
    </row>
    <row r="123" spans="1:14" x14ac:dyDescent="0.25">
      <c r="A123" s="12">
        <v>24</v>
      </c>
      <c r="B123" s="13" t="s">
        <v>35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84</v>
      </c>
      <c r="J123" s="11">
        <v>65</v>
      </c>
      <c r="K123" s="11">
        <v>95</v>
      </c>
      <c r="L123" s="11">
        <v>51</v>
      </c>
      <c r="M123" s="7">
        <f t="shared" si="19"/>
        <v>179</v>
      </c>
      <c r="N123" s="7">
        <f t="shared" si="20"/>
        <v>116</v>
      </c>
    </row>
    <row r="124" spans="1:14" x14ac:dyDescent="0.25">
      <c r="A124" s="12">
        <v>25</v>
      </c>
      <c r="B124" s="13" t="s">
        <v>36</v>
      </c>
      <c r="C124" s="11">
        <v>413</v>
      </c>
      <c r="D124" s="11">
        <v>238</v>
      </c>
      <c r="E124" s="11">
        <v>191</v>
      </c>
      <c r="F124" s="11">
        <v>69</v>
      </c>
      <c r="G124" s="11">
        <v>1</v>
      </c>
      <c r="H124" s="11">
        <v>1</v>
      </c>
      <c r="I124" s="11">
        <v>2</v>
      </c>
      <c r="J124" s="11">
        <v>0</v>
      </c>
      <c r="K124" s="11">
        <v>0</v>
      </c>
      <c r="L124" s="11">
        <v>0</v>
      </c>
      <c r="M124" s="7">
        <f t="shared" si="19"/>
        <v>607</v>
      </c>
      <c r="N124" s="7">
        <f t="shared" si="20"/>
        <v>308</v>
      </c>
    </row>
    <row r="125" spans="1:14" x14ac:dyDescent="0.25">
      <c r="A125" s="12">
        <v>26</v>
      </c>
      <c r="B125" s="13" t="s">
        <v>37</v>
      </c>
      <c r="C125" s="11">
        <v>607</v>
      </c>
      <c r="D125" s="11">
        <v>533</v>
      </c>
      <c r="E125" s="11">
        <v>172</v>
      </c>
      <c r="F125" s="11">
        <v>239</v>
      </c>
      <c r="G125" s="11">
        <v>26</v>
      </c>
      <c r="H125" s="11">
        <v>20</v>
      </c>
      <c r="I125" s="11">
        <v>27</v>
      </c>
      <c r="J125" s="11">
        <v>27</v>
      </c>
      <c r="K125" s="11">
        <v>22</v>
      </c>
      <c r="L125" s="11">
        <v>22</v>
      </c>
      <c r="M125" s="7">
        <f t="shared" si="19"/>
        <v>854</v>
      </c>
      <c r="N125" s="7">
        <f t="shared" si="20"/>
        <v>841</v>
      </c>
    </row>
    <row r="126" spans="1:14" x14ac:dyDescent="0.25">
      <c r="A126" s="12">
        <v>27</v>
      </c>
      <c r="B126" s="13" t="s">
        <v>38</v>
      </c>
      <c r="C126" s="11">
        <v>294</v>
      </c>
      <c r="D126" s="11">
        <v>211</v>
      </c>
      <c r="E126" s="11">
        <v>333</v>
      </c>
      <c r="F126" s="11">
        <v>266</v>
      </c>
      <c r="G126" s="11">
        <v>0</v>
      </c>
      <c r="H126" s="11">
        <v>0</v>
      </c>
      <c r="I126" s="11">
        <v>30</v>
      </c>
      <c r="J126" s="11">
        <v>24</v>
      </c>
      <c r="K126" s="11">
        <v>27</v>
      </c>
      <c r="L126" s="11">
        <v>22</v>
      </c>
      <c r="M126" s="7">
        <f t="shared" si="19"/>
        <v>684</v>
      </c>
      <c r="N126" s="7">
        <f t="shared" si="20"/>
        <v>523</v>
      </c>
    </row>
    <row r="127" spans="1:14" x14ac:dyDescent="0.25">
      <c r="A127" s="12">
        <v>28</v>
      </c>
      <c r="B127" s="13" t="s">
        <v>39</v>
      </c>
      <c r="C127" s="11">
        <v>728</v>
      </c>
      <c r="D127" s="11">
        <v>475</v>
      </c>
      <c r="E127" s="11">
        <v>511</v>
      </c>
      <c r="F127" s="11">
        <v>379</v>
      </c>
      <c r="G127" s="11">
        <v>4</v>
      </c>
      <c r="H127" s="11">
        <v>4</v>
      </c>
      <c r="I127" s="11">
        <v>242</v>
      </c>
      <c r="J127" s="11">
        <v>146</v>
      </c>
      <c r="K127" s="11">
        <v>195</v>
      </c>
      <c r="L127" s="11">
        <v>103</v>
      </c>
      <c r="M127" s="7">
        <f t="shared" si="19"/>
        <v>1680</v>
      </c>
      <c r="N127" s="7">
        <f t="shared" si="20"/>
        <v>1107</v>
      </c>
    </row>
    <row r="128" spans="1:14" x14ac:dyDescent="0.25">
      <c r="A128" s="12">
        <v>29</v>
      </c>
      <c r="B128" s="13" t="s">
        <v>40</v>
      </c>
      <c r="C128" s="11">
        <v>272</v>
      </c>
      <c r="D128" s="11">
        <v>272</v>
      </c>
      <c r="E128" s="11">
        <v>90</v>
      </c>
      <c r="F128" s="11">
        <v>92</v>
      </c>
      <c r="G128" s="11">
        <v>28</v>
      </c>
      <c r="H128" s="11">
        <v>29</v>
      </c>
      <c r="I128" s="11">
        <v>6</v>
      </c>
      <c r="J128" s="11">
        <v>5</v>
      </c>
      <c r="K128" s="11">
        <v>2</v>
      </c>
      <c r="L128" s="11">
        <v>3</v>
      </c>
      <c r="M128" s="7">
        <f t="shared" si="19"/>
        <v>398</v>
      </c>
      <c r="N128" s="7">
        <f t="shared" si="20"/>
        <v>401</v>
      </c>
    </row>
    <row r="129" spans="1:14" x14ac:dyDescent="0.25">
      <c r="A129" s="12">
        <v>30</v>
      </c>
      <c r="B129" s="13" t="s">
        <v>41</v>
      </c>
      <c r="C129" s="11">
        <v>335</v>
      </c>
      <c r="D129" s="11">
        <v>298</v>
      </c>
      <c r="E129" s="11">
        <v>114</v>
      </c>
      <c r="F129" s="11">
        <v>103</v>
      </c>
      <c r="G129" s="11">
        <v>30</v>
      </c>
      <c r="H129" s="11">
        <v>25</v>
      </c>
      <c r="I129" s="11">
        <v>2</v>
      </c>
      <c r="J129" s="11">
        <v>2</v>
      </c>
      <c r="K129" s="11">
        <v>3</v>
      </c>
      <c r="L129" s="11">
        <v>2</v>
      </c>
      <c r="M129" s="7">
        <f t="shared" si="19"/>
        <v>484</v>
      </c>
      <c r="N129" s="7">
        <f t="shared" si="20"/>
        <v>430</v>
      </c>
    </row>
    <row r="130" spans="1:14" x14ac:dyDescent="0.25">
      <c r="A130" s="12">
        <v>31</v>
      </c>
      <c r="B130" s="13" t="s">
        <v>42</v>
      </c>
      <c r="C130" s="11">
        <v>335</v>
      </c>
      <c r="D130" s="11">
        <v>282</v>
      </c>
      <c r="E130" s="11">
        <v>75</v>
      </c>
      <c r="F130" s="11">
        <v>76</v>
      </c>
      <c r="G130" s="11">
        <v>15</v>
      </c>
      <c r="H130" s="11">
        <v>12</v>
      </c>
      <c r="I130" s="11">
        <v>4</v>
      </c>
      <c r="J130" s="11">
        <v>4</v>
      </c>
      <c r="K130" s="11">
        <v>4</v>
      </c>
      <c r="L130" s="11">
        <v>4</v>
      </c>
      <c r="M130" s="7">
        <f t="shared" si="19"/>
        <v>433</v>
      </c>
      <c r="N130" s="7">
        <f t="shared" si="20"/>
        <v>378</v>
      </c>
    </row>
    <row r="131" spans="1:14" x14ac:dyDescent="0.25">
      <c r="A131" s="12">
        <v>32</v>
      </c>
      <c r="B131" s="13" t="s">
        <v>43</v>
      </c>
      <c r="C131" s="11">
        <v>43</v>
      </c>
      <c r="D131" s="11">
        <v>37</v>
      </c>
      <c r="E131" s="11">
        <v>14</v>
      </c>
      <c r="F131" s="11">
        <v>13</v>
      </c>
      <c r="G131" s="11">
        <v>0</v>
      </c>
      <c r="H131" s="11">
        <v>0</v>
      </c>
      <c r="I131" s="11">
        <v>0</v>
      </c>
      <c r="J131" s="11">
        <v>0</v>
      </c>
      <c r="K131" s="11">
        <v>1</v>
      </c>
      <c r="L131" s="11">
        <v>0</v>
      </c>
      <c r="M131" s="7">
        <f t="shared" si="19"/>
        <v>58</v>
      </c>
      <c r="N131" s="7">
        <f t="shared" si="20"/>
        <v>50</v>
      </c>
    </row>
    <row r="132" spans="1:14" x14ac:dyDescent="0.25">
      <c r="A132" s="12">
        <v>33</v>
      </c>
      <c r="B132" s="13" t="s">
        <v>44</v>
      </c>
      <c r="C132" s="11">
        <v>36</v>
      </c>
      <c r="D132" s="11">
        <v>33</v>
      </c>
      <c r="E132" s="11">
        <v>15</v>
      </c>
      <c r="F132" s="11">
        <v>14</v>
      </c>
      <c r="G132" s="11">
        <v>9</v>
      </c>
      <c r="H132" s="11">
        <v>8</v>
      </c>
      <c r="I132" s="11">
        <v>1</v>
      </c>
      <c r="J132" s="11">
        <v>1</v>
      </c>
      <c r="K132" s="11">
        <v>0</v>
      </c>
      <c r="L132" s="11">
        <v>0</v>
      </c>
      <c r="M132" s="7">
        <f t="shared" si="19"/>
        <v>61</v>
      </c>
      <c r="N132" s="7">
        <f t="shared" si="20"/>
        <v>56</v>
      </c>
    </row>
    <row r="133" spans="1:14" x14ac:dyDescent="0.25">
      <c r="A133" s="12">
        <v>34</v>
      </c>
      <c r="B133" s="13" t="s">
        <v>45</v>
      </c>
      <c r="C133" s="11">
        <v>238</v>
      </c>
      <c r="D133" s="11">
        <v>211</v>
      </c>
      <c r="E133" s="11">
        <v>35</v>
      </c>
      <c r="F133" s="11">
        <v>33</v>
      </c>
      <c r="G133" s="11">
        <v>1</v>
      </c>
      <c r="H133" s="11">
        <v>1</v>
      </c>
      <c r="I133" s="11">
        <v>0</v>
      </c>
      <c r="J133" s="11">
        <v>0</v>
      </c>
      <c r="K133" s="11">
        <v>1</v>
      </c>
      <c r="L133" s="11">
        <v>0</v>
      </c>
      <c r="M133" s="7">
        <f t="shared" si="19"/>
        <v>275</v>
      </c>
      <c r="N133" s="7">
        <f t="shared" si="20"/>
        <v>245</v>
      </c>
    </row>
    <row r="134" spans="1:14" x14ac:dyDescent="0.25">
      <c r="A134" s="12">
        <v>35</v>
      </c>
      <c r="B134" s="13" t="s">
        <v>46</v>
      </c>
      <c r="C134" s="11">
        <v>322</v>
      </c>
      <c r="D134" s="11">
        <v>265</v>
      </c>
      <c r="E134" s="11">
        <v>68</v>
      </c>
      <c r="F134" s="11">
        <v>61</v>
      </c>
      <c r="G134" s="11">
        <v>38</v>
      </c>
      <c r="H134" s="11">
        <v>19</v>
      </c>
      <c r="I134" s="11">
        <v>1</v>
      </c>
      <c r="J134" s="11">
        <v>1</v>
      </c>
      <c r="K134" s="11">
        <v>4</v>
      </c>
      <c r="L134" s="11">
        <v>4</v>
      </c>
      <c r="M134" s="7">
        <f t="shared" si="19"/>
        <v>433</v>
      </c>
      <c r="N134" s="7">
        <f t="shared" si="20"/>
        <v>350</v>
      </c>
    </row>
    <row r="135" spans="1:14" x14ac:dyDescent="0.25">
      <c r="A135" s="12">
        <v>36</v>
      </c>
      <c r="B135" s="13" t="s">
        <v>47</v>
      </c>
      <c r="C135" s="11">
        <v>337</v>
      </c>
      <c r="D135" s="11">
        <v>340</v>
      </c>
      <c r="E135" s="11">
        <v>76</v>
      </c>
      <c r="F135" s="11">
        <v>68</v>
      </c>
      <c r="G135" s="11">
        <v>3</v>
      </c>
      <c r="H135" s="11">
        <v>3</v>
      </c>
      <c r="I135" s="11">
        <v>-1</v>
      </c>
      <c r="J135" s="11">
        <v>0</v>
      </c>
      <c r="K135" s="11">
        <v>0</v>
      </c>
      <c r="L135" s="11">
        <v>0</v>
      </c>
      <c r="M135" s="7">
        <f t="shared" si="19"/>
        <v>415</v>
      </c>
      <c r="N135" s="7">
        <f t="shared" si="20"/>
        <v>411</v>
      </c>
    </row>
    <row r="136" spans="1:14" x14ac:dyDescent="0.25">
      <c r="A136" s="12">
        <v>37</v>
      </c>
      <c r="B136" s="13" t="s">
        <v>48</v>
      </c>
      <c r="C136" s="11">
        <v>49</v>
      </c>
      <c r="D136" s="11">
        <v>49</v>
      </c>
      <c r="E136" s="11">
        <v>21</v>
      </c>
      <c r="F136" s="11">
        <v>21</v>
      </c>
      <c r="G136" s="11">
        <v>6</v>
      </c>
      <c r="H136" s="11">
        <v>6</v>
      </c>
      <c r="I136" s="11">
        <v>0</v>
      </c>
      <c r="J136" s="11">
        <v>0</v>
      </c>
      <c r="K136" s="11">
        <v>1</v>
      </c>
      <c r="L136" s="11">
        <v>1</v>
      </c>
      <c r="M136" s="7">
        <f t="shared" si="19"/>
        <v>77</v>
      </c>
      <c r="N136" s="7">
        <f t="shared" si="20"/>
        <v>77</v>
      </c>
    </row>
    <row r="137" spans="1:14" x14ac:dyDescent="0.25">
      <c r="A137" s="12">
        <v>38</v>
      </c>
      <c r="B137" s="13" t="s">
        <v>49</v>
      </c>
      <c r="C137" s="11">
        <v>90</v>
      </c>
      <c r="D137" s="11">
        <v>89</v>
      </c>
      <c r="E137" s="11">
        <v>35</v>
      </c>
      <c r="F137" s="11">
        <v>33</v>
      </c>
      <c r="G137" s="11">
        <v>16</v>
      </c>
      <c r="H137" s="11">
        <v>16</v>
      </c>
      <c r="I137" s="11">
        <v>2</v>
      </c>
      <c r="J137" s="11">
        <v>2</v>
      </c>
      <c r="K137" s="11">
        <v>2</v>
      </c>
      <c r="L137" s="11">
        <v>2</v>
      </c>
      <c r="M137" s="7">
        <f t="shared" si="19"/>
        <v>145</v>
      </c>
      <c r="N137" s="7">
        <f t="shared" si="20"/>
        <v>142</v>
      </c>
    </row>
    <row r="138" spans="1:14" x14ac:dyDescent="0.25">
      <c r="A138" s="12">
        <v>39</v>
      </c>
      <c r="B138" s="13" t="s">
        <v>50</v>
      </c>
      <c r="C138" s="11">
        <v>174</v>
      </c>
      <c r="D138" s="11">
        <v>94</v>
      </c>
      <c r="E138" s="11">
        <v>56</v>
      </c>
      <c r="F138" s="11">
        <v>29</v>
      </c>
      <c r="G138" s="11">
        <v>2</v>
      </c>
      <c r="H138" s="11">
        <v>0</v>
      </c>
      <c r="I138" s="11">
        <v>0</v>
      </c>
      <c r="J138" s="11">
        <v>0</v>
      </c>
      <c r="K138" s="11">
        <v>1</v>
      </c>
      <c r="L138" s="11">
        <v>0</v>
      </c>
      <c r="M138" s="7">
        <f t="shared" si="19"/>
        <v>233</v>
      </c>
      <c r="N138" s="7">
        <f t="shared" si="20"/>
        <v>123</v>
      </c>
    </row>
    <row r="139" spans="1:14" x14ac:dyDescent="0.25">
      <c r="A139" s="12">
        <v>40</v>
      </c>
      <c r="B139" s="13" t="s">
        <v>96</v>
      </c>
      <c r="C139" s="11">
        <v>274</v>
      </c>
      <c r="D139" s="11">
        <v>247</v>
      </c>
      <c r="E139" s="11">
        <v>49</v>
      </c>
      <c r="F139" s="11">
        <v>43</v>
      </c>
      <c r="G139" s="11">
        <v>8</v>
      </c>
      <c r="H139" s="11">
        <v>8</v>
      </c>
      <c r="I139" s="11">
        <v>2</v>
      </c>
      <c r="J139" s="11">
        <v>1</v>
      </c>
      <c r="K139" s="11">
        <v>4</v>
      </c>
      <c r="L139" s="11">
        <v>4</v>
      </c>
      <c r="M139" s="7">
        <f t="shared" si="19"/>
        <v>337</v>
      </c>
      <c r="N139" s="7">
        <f t="shared" si="20"/>
        <v>303</v>
      </c>
    </row>
    <row r="140" spans="1:14" x14ac:dyDescent="0.25">
      <c r="A140" s="12">
        <v>41</v>
      </c>
      <c r="B140" s="13" t="s">
        <v>51</v>
      </c>
      <c r="C140" s="11">
        <v>322</v>
      </c>
      <c r="D140" s="11">
        <v>296</v>
      </c>
      <c r="E140" s="11">
        <v>55</v>
      </c>
      <c r="F140" s="11">
        <v>55</v>
      </c>
      <c r="G140" s="11">
        <v>15</v>
      </c>
      <c r="H140" s="11">
        <v>15</v>
      </c>
      <c r="I140" s="11">
        <v>0</v>
      </c>
      <c r="J140" s="11">
        <v>0</v>
      </c>
      <c r="K140" s="11">
        <v>0</v>
      </c>
      <c r="L140" s="11">
        <v>0</v>
      </c>
      <c r="M140" s="7">
        <f t="shared" si="19"/>
        <v>392</v>
      </c>
      <c r="N140" s="7">
        <f t="shared" si="20"/>
        <v>366</v>
      </c>
    </row>
    <row r="141" spans="1:14" x14ac:dyDescent="0.25">
      <c r="A141" s="12">
        <v>42</v>
      </c>
      <c r="B141" s="13" t="s">
        <v>52</v>
      </c>
      <c r="C141" s="11">
        <v>228</v>
      </c>
      <c r="D141" s="11">
        <v>247</v>
      </c>
      <c r="E141" s="11">
        <v>48</v>
      </c>
      <c r="F141" s="11">
        <v>40</v>
      </c>
      <c r="G141" s="11">
        <v>3</v>
      </c>
      <c r="H141" s="11">
        <v>3</v>
      </c>
      <c r="I141" s="11">
        <v>0</v>
      </c>
      <c r="J141" s="11">
        <v>0</v>
      </c>
      <c r="K141" s="11">
        <v>0</v>
      </c>
      <c r="L141" s="11">
        <v>0</v>
      </c>
      <c r="M141" s="7">
        <f t="shared" si="19"/>
        <v>279</v>
      </c>
      <c r="N141" s="7">
        <f t="shared" si="20"/>
        <v>290</v>
      </c>
    </row>
    <row r="142" spans="1:14" x14ac:dyDescent="0.25">
      <c r="A142" s="12">
        <v>43</v>
      </c>
      <c r="B142" s="13" t="s">
        <v>53</v>
      </c>
      <c r="C142" s="11">
        <v>47</v>
      </c>
      <c r="D142" s="11">
        <v>43</v>
      </c>
      <c r="E142" s="11">
        <v>18</v>
      </c>
      <c r="F142" s="11">
        <v>18</v>
      </c>
      <c r="G142" s="11">
        <v>0</v>
      </c>
      <c r="H142" s="11">
        <v>0</v>
      </c>
      <c r="I142" s="11">
        <v>3</v>
      </c>
      <c r="J142" s="11">
        <v>2</v>
      </c>
      <c r="K142" s="11">
        <v>1</v>
      </c>
      <c r="L142" s="11">
        <v>0</v>
      </c>
      <c r="M142" s="7">
        <f t="shared" si="19"/>
        <v>69</v>
      </c>
      <c r="N142" s="7">
        <f t="shared" si="20"/>
        <v>63</v>
      </c>
    </row>
    <row r="143" spans="1:14" x14ac:dyDescent="0.25">
      <c r="A143" s="12">
        <v>44</v>
      </c>
      <c r="B143" s="13" t="s">
        <v>54</v>
      </c>
      <c r="C143" s="11">
        <v>60</v>
      </c>
      <c r="D143" s="11">
        <v>59</v>
      </c>
      <c r="E143" s="11">
        <v>20</v>
      </c>
      <c r="F143" s="11">
        <v>20</v>
      </c>
      <c r="G143" s="11">
        <v>4</v>
      </c>
      <c r="H143" s="11">
        <v>2</v>
      </c>
      <c r="I143" s="11">
        <v>0</v>
      </c>
      <c r="J143" s="11">
        <v>0</v>
      </c>
      <c r="K143" s="11">
        <v>0</v>
      </c>
      <c r="L143" s="11">
        <v>0</v>
      </c>
      <c r="M143" s="7">
        <f t="shared" si="19"/>
        <v>84</v>
      </c>
      <c r="N143" s="7">
        <f t="shared" si="20"/>
        <v>81</v>
      </c>
    </row>
    <row r="144" spans="1:14" x14ac:dyDescent="0.25">
      <c r="A144" s="12">
        <v>45</v>
      </c>
      <c r="B144" s="13" t="s">
        <v>55</v>
      </c>
      <c r="C144" s="11">
        <v>592</v>
      </c>
      <c r="D144" s="11">
        <v>591</v>
      </c>
      <c r="E144" s="11">
        <v>105</v>
      </c>
      <c r="F144" s="11">
        <v>104</v>
      </c>
      <c r="G144" s="11">
        <v>3</v>
      </c>
      <c r="H144" s="11">
        <v>3</v>
      </c>
      <c r="I144" s="11">
        <v>0</v>
      </c>
      <c r="J144" s="11">
        <v>0</v>
      </c>
      <c r="K144" s="11">
        <v>1</v>
      </c>
      <c r="L144" s="11">
        <v>1</v>
      </c>
      <c r="M144" s="7">
        <f t="shared" si="19"/>
        <v>701</v>
      </c>
      <c r="N144" s="7">
        <f t="shared" si="20"/>
        <v>699</v>
      </c>
    </row>
    <row r="145" spans="1:14" x14ac:dyDescent="0.25">
      <c r="A145" s="12">
        <v>46</v>
      </c>
      <c r="B145" s="13" t="s">
        <v>56</v>
      </c>
      <c r="C145" s="11">
        <v>489</v>
      </c>
      <c r="D145" s="11">
        <v>411</v>
      </c>
      <c r="E145" s="11">
        <v>105</v>
      </c>
      <c r="F145" s="11">
        <v>89</v>
      </c>
      <c r="G145" s="11">
        <v>6</v>
      </c>
      <c r="H145" s="11">
        <v>6</v>
      </c>
      <c r="I145" s="11">
        <v>0</v>
      </c>
      <c r="J145" s="11">
        <v>0</v>
      </c>
      <c r="K145" s="11">
        <v>0</v>
      </c>
      <c r="L145" s="11">
        <v>0</v>
      </c>
      <c r="M145" s="7">
        <f t="shared" si="19"/>
        <v>600</v>
      </c>
      <c r="N145" s="7">
        <f t="shared" si="20"/>
        <v>506</v>
      </c>
    </row>
    <row r="146" spans="1:14" x14ac:dyDescent="0.25">
      <c r="B146" s="8" t="s">
        <v>10</v>
      </c>
      <c r="C146" s="9">
        <f>SUM(C103:C145)</f>
        <v>27753</v>
      </c>
      <c r="D146" s="9">
        <f t="shared" ref="D146:N146" si="21">SUM(D103:D145)</f>
        <v>15793</v>
      </c>
      <c r="E146" s="9">
        <f t="shared" si="21"/>
        <v>7018</v>
      </c>
      <c r="F146" s="9">
        <f t="shared" si="21"/>
        <v>5296</v>
      </c>
      <c r="G146" s="9">
        <f t="shared" si="21"/>
        <v>1191</v>
      </c>
      <c r="H146" s="9">
        <f t="shared" si="21"/>
        <v>792</v>
      </c>
      <c r="I146" s="9">
        <f t="shared" si="21"/>
        <v>763</v>
      </c>
      <c r="J146" s="9">
        <f t="shared" si="21"/>
        <v>529</v>
      </c>
      <c r="K146" s="9">
        <f t="shared" si="21"/>
        <v>644</v>
      </c>
      <c r="L146" s="9">
        <f t="shared" si="21"/>
        <v>417</v>
      </c>
      <c r="M146" s="9">
        <f t="shared" si="21"/>
        <v>37369</v>
      </c>
      <c r="N146" s="9">
        <f t="shared" si="21"/>
        <v>22827</v>
      </c>
    </row>
    <row r="147" spans="1:14" ht="15.75" x14ac:dyDescent="0.25">
      <c r="A147" s="52" t="s">
        <v>57</v>
      </c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</row>
    <row r="148" spans="1:14" x14ac:dyDescent="0.25">
      <c r="A148" s="3">
        <v>47</v>
      </c>
      <c r="B148" s="4" t="s">
        <v>58</v>
      </c>
      <c r="C148" s="11">
        <v>910</v>
      </c>
      <c r="D148" s="11">
        <v>642</v>
      </c>
      <c r="E148" s="11">
        <v>148</v>
      </c>
      <c r="F148" s="11">
        <v>134</v>
      </c>
      <c r="G148" s="11">
        <v>103</v>
      </c>
      <c r="H148" s="11">
        <v>91</v>
      </c>
      <c r="I148" s="11">
        <v>0</v>
      </c>
      <c r="J148" s="11">
        <v>0</v>
      </c>
      <c r="K148" s="10">
        <v>0</v>
      </c>
      <c r="L148" s="10">
        <v>0</v>
      </c>
      <c r="M148" s="7">
        <f>C148+E148+I148+K148+G148</f>
        <v>1161</v>
      </c>
      <c r="N148" s="7">
        <f>D148+F148+J148+L148+H148</f>
        <v>867</v>
      </c>
    </row>
    <row r="149" spans="1:14" x14ac:dyDescent="0.25">
      <c r="A149" s="3">
        <v>48</v>
      </c>
      <c r="B149" s="4" t="s">
        <v>59</v>
      </c>
      <c r="C149" s="11">
        <v>248</v>
      </c>
      <c r="D149" s="11">
        <v>188</v>
      </c>
      <c r="E149" s="11">
        <v>61</v>
      </c>
      <c r="F149" s="11">
        <v>49</v>
      </c>
      <c r="G149" s="11">
        <v>1</v>
      </c>
      <c r="H149" s="11">
        <v>1</v>
      </c>
      <c r="I149" s="11">
        <v>0</v>
      </c>
      <c r="J149" s="11">
        <v>0</v>
      </c>
      <c r="K149" s="10">
        <v>0</v>
      </c>
      <c r="L149" s="10">
        <v>0</v>
      </c>
      <c r="M149" s="7">
        <f t="shared" ref="M149:M162" si="22">C149+E149+I149+K149+G149</f>
        <v>310</v>
      </c>
      <c r="N149" s="7">
        <f t="shared" ref="N149:N162" si="23">D149+F149+J149+L149+H149</f>
        <v>238</v>
      </c>
    </row>
    <row r="150" spans="1:14" x14ac:dyDescent="0.25">
      <c r="A150" s="3">
        <v>49</v>
      </c>
      <c r="B150" s="4" t="s">
        <v>60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78</v>
      </c>
      <c r="J150" s="11">
        <v>36</v>
      </c>
      <c r="K150" s="10">
        <v>45</v>
      </c>
      <c r="L150" s="10">
        <v>20</v>
      </c>
      <c r="M150" s="7">
        <f t="shared" si="22"/>
        <v>123</v>
      </c>
      <c r="N150" s="7">
        <f t="shared" si="23"/>
        <v>56</v>
      </c>
    </row>
    <row r="151" spans="1:14" x14ac:dyDescent="0.25">
      <c r="A151" s="3">
        <v>50</v>
      </c>
      <c r="B151" s="4" t="s">
        <v>61</v>
      </c>
      <c r="C151" s="11">
        <v>1609</v>
      </c>
      <c r="D151" s="11">
        <v>1257</v>
      </c>
      <c r="E151" s="11">
        <v>701</v>
      </c>
      <c r="F151" s="11">
        <v>623</v>
      </c>
      <c r="G151" s="11">
        <v>38</v>
      </c>
      <c r="H151" s="11">
        <v>34</v>
      </c>
      <c r="I151" s="11">
        <v>2</v>
      </c>
      <c r="J151" s="11">
        <v>1</v>
      </c>
      <c r="K151" s="10">
        <v>1</v>
      </c>
      <c r="L151" s="10">
        <v>1</v>
      </c>
      <c r="M151" s="7">
        <f t="shared" si="22"/>
        <v>2351</v>
      </c>
      <c r="N151" s="7">
        <f t="shared" si="23"/>
        <v>1916</v>
      </c>
    </row>
    <row r="152" spans="1:14" x14ac:dyDescent="0.25">
      <c r="A152" s="3">
        <v>51</v>
      </c>
      <c r="B152" s="4" t="s">
        <v>62</v>
      </c>
      <c r="C152" s="10">
        <v>2893</v>
      </c>
      <c r="D152" s="10">
        <v>853</v>
      </c>
      <c r="E152" s="10">
        <v>410</v>
      </c>
      <c r="F152" s="10">
        <v>292</v>
      </c>
      <c r="G152" s="10">
        <v>123</v>
      </c>
      <c r="H152" s="10">
        <v>59</v>
      </c>
      <c r="I152" s="11">
        <v>10</v>
      </c>
      <c r="J152" s="11">
        <v>0</v>
      </c>
      <c r="K152" s="10">
        <v>5</v>
      </c>
      <c r="L152" s="10">
        <v>0</v>
      </c>
      <c r="M152" s="7">
        <f t="shared" si="22"/>
        <v>3441</v>
      </c>
      <c r="N152" s="7">
        <f t="shared" si="23"/>
        <v>1204</v>
      </c>
    </row>
    <row r="153" spans="1:14" x14ac:dyDescent="0.25">
      <c r="A153" s="3">
        <v>52</v>
      </c>
      <c r="B153" s="4" t="s">
        <v>63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1">
        <v>167</v>
      </c>
      <c r="J153" s="11">
        <v>107</v>
      </c>
      <c r="K153" s="10">
        <v>115</v>
      </c>
      <c r="L153" s="10">
        <v>72</v>
      </c>
      <c r="M153" s="7">
        <f t="shared" si="22"/>
        <v>282</v>
      </c>
      <c r="N153" s="7">
        <f t="shared" si="23"/>
        <v>179</v>
      </c>
    </row>
    <row r="154" spans="1:14" x14ac:dyDescent="0.25">
      <c r="A154" s="3">
        <v>53</v>
      </c>
      <c r="B154" s="4" t="s">
        <v>64</v>
      </c>
      <c r="C154" s="10">
        <v>161</v>
      </c>
      <c r="D154" s="10">
        <v>150</v>
      </c>
      <c r="E154" s="10">
        <v>74</v>
      </c>
      <c r="F154" s="10">
        <v>74</v>
      </c>
      <c r="G154" s="10">
        <v>10</v>
      </c>
      <c r="H154" s="10">
        <v>9</v>
      </c>
      <c r="I154" s="11">
        <v>3</v>
      </c>
      <c r="J154" s="11">
        <v>3</v>
      </c>
      <c r="K154" s="10">
        <v>3</v>
      </c>
      <c r="L154" s="10">
        <v>3</v>
      </c>
      <c r="M154" s="7">
        <f t="shared" si="22"/>
        <v>251</v>
      </c>
      <c r="N154" s="7">
        <f t="shared" si="23"/>
        <v>239</v>
      </c>
    </row>
    <row r="155" spans="1:14" x14ac:dyDescent="0.25">
      <c r="A155" s="3">
        <v>54</v>
      </c>
      <c r="B155" s="4" t="s">
        <v>65</v>
      </c>
      <c r="C155" s="10">
        <v>785</v>
      </c>
      <c r="D155" s="10">
        <v>532</v>
      </c>
      <c r="E155" s="10">
        <v>95</v>
      </c>
      <c r="F155" s="10">
        <v>81</v>
      </c>
      <c r="G155" s="10">
        <v>55</v>
      </c>
      <c r="H155" s="10">
        <v>41</v>
      </c>
      <c r="I155" s="11">
        <v>1</v>
      </c>
      <c r="J155" s="11">
        <v>1</v>
      </c>
      <c r="K155" s="10">
        <v>1</v>
      </c>
      <c r="L155" s="10">
        <v>1</v>
      </c>
      <c r="M155" s="7">
        <f t="shared" si="22"/>
        <v>937</v>
      </c>
      <c r="N155" s="7">
        <f t="shared" si="23"/>
        <v>656</v>
      </c>
    </row>
    <row r="156" spans="1:14" x14ac:dyDescent="0.25">
      <c r="A156" s="3">
        <v>55</v>
      </c>
      <c r="B156" s="4" t="s">
        <v>66</v>
      </c>
      <c r="C156" s="10">
        <v>609</v>
      </c>
      <c r="D156" s="10">
        <v>530</v>
      </c>
      <c r="E156" s="10">
        <v>210</v>
      </c>
      <c r="F156" s="10">
        <v>190</v>
      </c>
      <c r="G156" s="10">
        <v>37</v>
      </c>
      <c r="H156" s="10">
        <v>30</v>
      </c>
      <c r="I156" s="11">
        <v>1</v>
      </c>
      <c r="J156" s="11">
        <v>1</v>
      </c>
      <c r="K156" s="10">
        <v>3</v>
      </c>
      <c r="L156" s="10">
        <v>3</v>
      </c>
      <c r="M156" s="7">
        <f t="shared" si="22"/>
        <v>860</v>
      </c>
      <c r="N156" s="7">
        <f t="shared" si="23"/>
        <v>754</v>
      </c>
    </row>
    <row r="157" spans="1:14" x14ac:dyDescent="0.25">
      <c r="A157" s="3">
        <v>56</v>
      </c>
      <c r="B157" s="4" t="s">
        <v>67</v>
      </c>
      <c r="C157" s="10">
        <v>1221</v>
      </c>
      <c r="D157" s="10">
        <v>761</v>
      </c>
      <c r="E157" s="10">
        <v>240</v>
      </c>
      <c r="F157" s="10">
        <v>204</v>
      </c>
      <c r="G157" s="10">
        <v>137</v>
      </c>
      <c r="H157" s="10">
        <v>93</v>
      </c>
      <c r="I157" s="11">
        <v>0</v>
      </c>
      <c r="J157" s="11">
        <v>0</v>
      </c>
      <c r="K157" s="10">
        <v>1</v>
      </c>
      <c r="L157" s="10">
        <v>1</v>
      </c>
      <c r="M157" s="7">
        <f t="shared" si="22"/>
        <v>1599</v>
      </c>
      <c r="N157" s="7">
        <f t="shared" si="23"/>
        <v>1059</v>
      </c>
    </row>
    <row r="158" spans="1:14" x14ac:dyDescent="0.25">
      <c r="A158" s="3">
        <v>57</v>
      </c>
      <c r="B158" s="4" t="s">
        <v>68</v>
      </c>
      <c r="C158" s="10">
        <v>369</v>
      </c>
      <c r="D158" s="10">
        <v>281</v>
      </c>
      <c r="E158" s="10">
        <v>51</v>
      </c>
      <c r="F158" s="10">
        <v>48</v>
      </c>
      <c r="G158" s="10">
        <v>144</v>
      </c>
      <c r="H158" s="10">
        <v>110</v>
      </c>
      <c r="I158" s="11">
        <v>1</v>
      </c>
      <c r="J158" s="11">
        <v>1</v>
      </c>
      <c r="K158" s="10">
        <v>0</v>
      </c>
      <c r="L158" s="10">
        <v>0</v>
      </c>
      <c r="M158" s="7">
        <f t="shared" si="22"/>
        <v>565</v>
      </c>
      <c r="N158" s="7">
        <f t="shared" si="23"/>
        <v>440</v>
      </c>
    </row>
    <row r="159" spans="1:14" x14ac:dyDescent="0.25">
      <c r="A159" s="3">
        <v>58</v>
      </c>
      <c r="B159" s="4" t="s">
        <v>69</v>
      </c>
      <c r="C159" s="10">
        <v>1214</v>
      </c>
      <c r="D159" s="10">
        <v>990</v>
      </c>
      <c r="E159" s="10">
        <v>599</v>
      </c>
      <c r="F159" s="10">
        <v>530</v>
      </c>
      <c r="G159" s="10">
        <v>101</v>
      </c>
      <c r="H159" s="10">
        <v>92</v>
      </c>
      <c r="I159" s="11">
        <v>19</v>
      </c>
      <c r="J159" s="11">
        <v>14</v>
      </c>
      <c r="K159" s="10">
        <v>6</v>
      </c>
      <c r="L159" s="10">
        <v>1</v>
      </c>
      <c r="M159" s="7">
        <f t="shared" si="22"/>
        <v>1939</v>
      </c>
      <c r="N159" s="7">
        <f t="shared" si="23"/>
        <v>1627</v>
      </c>
    </row>
    <row r="160" spans="1:14" x14ac:dyDescent="0.25">
      <c r="A160" s="12">
        <v>59</v>
      </c>
      <c r="B160" s="4" t="s">
        <v>70</v>
      </c>
      <c r="C160" s="11">
        <v>273</v>
      </c>
      <c r="D160" s="11">
        <v>259</v>
      </c>
      <c r="E160" s="11">
        <v>147</v>
      </c>
      <c r="F160" s="11">
        <v>142</v>
      </c>
      <c r="G160" s="11">
        <v>10</v>
      </c>
      <c r="H160" s="11">
        <v>8</v>
      </c>
      <c r="I160" s="11">
        <v>28</v>
      </c>
      <c r="J160" s="11">
        <v>27</v>
      </c>
      <c r="K160" s="10">
        <v>18</v>
      </c>
      <c r="L160" s="10">
        <v>17</v>
      </c>
      <c r="M160" s="7">
        <f t="shared" si="22"/>
        <v>476</v>
      </c>
      <c r="N160" s="7">
        <f t="shared" si="23"/>
        <v>453</v>
      </c>
    </row>
    <row r="161" spans="1:14" x14ac:dyDescent="0.25">
      <c r="A161" s="12">
        <v>60</v>
      </c>
      <c r="B161" s="4" t="s">
        <v>71</v>
      </c>
      <c r="C161" s="11">
        <v>1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235</v>
      </c>
      <c r="J161" s="11">
        <v>233</v>
      </c>
      <c r="K161" s="10">
        <v>178</v>
      </c>
      <c r="L161" s="10">
        <v>173</v>
      </c>
      <c r="M161" s="7">
        <f t="shared" si="22"/>
        <v>414</v>
      </c>
      <c r="N161" s="7">
        <f t="shared" si="23"/>
        <v>406</v>
      </c>
    </row>
    <row r="162" spans="1:14" x14ac:dyDescent="0.25">
      <c r="A162" s="12">
        <v>61</v>
      </c>
      <c r="B162" s="4" t="s">
        <v>72</v>
      </c>
      <c r="C162" s="11">
        <v>346</v>
      </c>
      <c r="D162" s="11">
        <v>333</v>
      </c>
      <c r="E162" s="11">
        <v>714</v>
      </c>
      <c r="F162" s="11">
        <v>695</v>
      </c>
      <c r="G162" s="11">
        <v>4</v>
      </c>
      <c r="H162" s="11">
        <v>4</v>
      </c>
      <c r="I162" s="11">
        <v>803</v>
      </c>
      <c r="J162" s="11">
        <v>789</v>
      </c>
      <c r="K162" s="10">
        <v>503</v>
      </c>
      <c r="L162" s="10">
        <v>495</v>
      </c>
      <c r="M162" s="7">
        <f t="shared" si="22"/>
        <v>2370</v>
      </c>
      <c r="N162" s="7">
        <f t="shared" si="23"/>
        <v>2316</v>
      </c>
    </row>
    <row r="163" spans="1:14" x14ac:dyDescent="0.25">
      <c r="A163" s="32">
        <v>62</v>
      </c>
      <c r="B163" s="33" t="s">
        <v>73</v>
      </c>
      <c r="C163" s="32"/>
      <c r="D163" s="32"/>
      <c r="E163" s="32"/>
      <c r="F163" s="32"/>
      <c r="G163" s="32"/>
      <c r="H163" s="32"/>
      <c r="I163" s="32"/>
      <c r="J163" s="32"/>
      <c r="K163" s="34"/>
      <c r="L163" s="34"/>
      <c r="M163" s="35">
        <f t="shared" ref="M163" si="24">C163+E163+I163+K163</f>
        <v>0</v>
      </c>
      <c r="N163" s="35">
        <f t="shared" ref="N163" si="25">D163+F163+J163+L163</f>
        <v>0</v>
      </c>
    </row>
    <row r="164" spans="1:14" x14ac:dyDescent="0.25">
      <c r="B164" s="8" t="s">
        <v>10</v>
      </c>
      <c r="C164" s="8">
        <f>SUM(C148:C163)</f>
        <v>10639</v>
      </c>
      <c r="D164" s="8">
        <f t="shared" ref="D164:N164" si="26">SUM(D148:D163)</f>
        <v>6776</v>
      </c>
      <c r="E164" s="8">
        <f t="shared" si="26"/>
        <v>3450</v>
      </c>
      <c r="F164" s="8">
        <f t="shared" si="26"/>
        <v>3062</v>
      </c>
      <c r="G164" s="8">
        <f t="shared" si="26"/>
        <v>763</v>
      </c>
      <c r="H164" s="8">
        <f t="shared" si="26"/>
        <v>572</v>
      </c>
      <c r="I164" s="8">
        <f t="shared" si="26"/>
        <v>1348</v>
      </c>
      <c r="J164" s="8">
        <f t="shared" si="26"/>
        <v>1213</v>
      </c>
      <c r="K164" s="8">
        <f t="shared" si="26"/>
        <v>879</v>
      </c>
      <c r="L164" s="8">
        <f t="shared" si="26"/>
        <v>787</v>
      </c>
      <c r="M164" s="8">
        <f t="shared" si="26"/>
        <v>17079</v>
      </c>
      <c r="N164" s="8">
        <f t="shared" si="26"/>
        <v>12410</v>
      </c>
    </row>
    <row r="165" spans="1:14" ht="15.75" x14ac:dyDescent="0.25">
      <c r="A165" s="52" t="s">
        <v>74</v>
      </c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</row>
    <row r="166" spans="1:14" x14ac:dyDescent="0.25">
      <c r="A166" s="3">
        <v>63</v>
      </c>
      <c r="B166" s="4" t="s">
        <v>75</v>
      </c>
      <c r="C166" s="10">
        <v>569</v>
      </c>
      <c r="D166" s="10">
        <v>492</v>
      </c>
      <c r="E166" s="10">
        <v>240</v>
      </c>
      <c r="F166" s="10">
        <v>212</v>
      </c>
      <c r="G166" s="10">
        <v>6</v>
      </c>
      <c r="H166" s="10">
        <v>6</v>
      </c>
      <c r="I166" s="10">
        <v>26</v>
      </c>
      <c r="J166" s="10">
        <v>23</v>
      </c>
      <c r="K166" s="10">
        <v>21</v>
      </c>
      <c r="L166" s="10">
        <v>18</v>
      </c>
      <c r="M166" s="7">
        <f>C166+E166+I166+K166+G166</f>
        <v>862</v>
      </c>
      <c r="N166" s="7">
        <f>D166+F166+J166+L166+H166</f>
        <v>751</v>
      </c>
    </row>
    <row r="167" spans="1:14" x14ac:dyDescent="0.25">
      <c r="A167" s="3">
        <v>64</v>
      </c>
      <c r="B167" s="4" t="s">
        <v>76</v>
      </c>
      <c r="C167" s="10">
        <v>334</v>
      </c>
      <c r="D167" s="10">
        <v>293</v>
      </c>
      <c r="E167" s="10">
        <v>179</v>
      </c>
      <c r="F167" s="10">
        <v>167</v>
      </c>
      <c r="G167" s="10">
        <v>5</v>
      </c>
      <c r="H167" s="10">
        <v>5</v>
      </c>
      <c r="I167" s="10">
        <v>20</v>
      </c>
      <c r="J167" s="10">
        <v>18</v>
      </c>
      <c r="K167" s="10">
        <v>9</v>
      </c>
      <c r="L167" s="10">
        <v>6</v>
      </c>
      <c r="M167" s="7">
        <f t="shared" ref="M167:M171" si="27">C167+E167+I167+K167+G167</f>
        <v>547</v>
      </c>
      <c r="N167" s="7">
        <f t="shared" ref="N167:N171" si="28">D167+F167+J167+L167+H167</f>
        <v>489</v>
      </c>
    </row>
    <row r="168" spans="1:14" x14ac:dyDescent="0.25">
      <c r="A168" s="3">
        <v>65</v>
      </c>
      <c r="B168" s="4" t="s">
        <v>77</v>
      </c>
      <c r="C168" s="10">
        <v>336</v>
      </c>
      <c r="D168" s="10">
        <v>217</v>
      </c>
      <c r="E168" s="10">
        <v>144</v>
      </c>
      <c r="F168" s="10">
        <v>103</v>
      </c>
      <c r="G168" s="10">
        <v>2</v>
      </c>
      <c r="H168" s="10">
        <v>2</v>
      </c>
      <c r="I168" s="10">
        <v>14</v>
      </c>
      <c r="J168" s="10">
        <v>10</v>
      </c>
      <c r="K168" s="10">
        <v>12</v>
      </c>
      <c r="L168" s="10">
        <v>9</v>
      </c>
      <c r="M168" s="7">
        <f t="shared" si="27"/>
        <v>508</v>
      </c>
      <c r="N168" s="7">
        <f t="shared" si="28"/>
        <v>341</v>
      </c>
    </row>
    <row r="169" spans="1:14" x14ac:dyDescent="0.25">
      <c r="A169" s="3">
        <v>66</v>
      </c>
      <c r="B169" s="4" t="s">
        <v>78</v>
      </c>
      <c r="C169" s="10">
        <v>1279</v>
      </c>
      <c r="D169" s="10">
        <v>900</v>
      </c>
      <c r="E169" s="10">
        <v>459</v>
      </c>
      <c r="F169" s="10">
        <v>361</v>
      </c>
      <c r="G169" s="10">
        <v>42</v>
      </c>
      <c r="H169" s="10">
        <v>28</v>
      </c>
      <c r="I169" s="10">
        <v>66</v>
      </c>
      <c r="J169" s="10">
        <v>54</v>
      </c>
      <c r="K169" s="10">
        <v>27</v>
      </c>
      <c r="L169" s="10">
        <v>31</v>
      </c>
      <c r="M169" s="7">
        <f t="shared" si="27"/>
        <v>1873</v>
      </c>
      <c r="N169" s="7">
        <f t="shared" si="28"/>
        <v>1374</v>
      </c>
    </row>
    <row r="170" spans="1:14" x14ac:dyDescent="0.25">
      <c r="A170" s="3">
        <v>67</v>
      </c>
      <c r="B170" s="4" t="s">
        <v>79</v>
      </c>
      <c r="C170" s="10">
        <v>1017</v>
      </c>
      <c r="D170" s="10">
        <v>683</v>
      </c>
      <c r="E170" s="10">
        <v>242</v>
      </c>
      <c r="F170" s="10">
        <v>194</v>
      </c>
      <c r="G170" s="10">
        <v>48</v>
      </c>
      <c r="H170" s="10">
        <v>41</v>
      </c>
      <c r="I170" s="10">
        <v>33</v>
      </c>
      <c r="J170" s="10">
        <v>22</v>
      </c>
      <c r="K170" s="10">
        <v>31</v>
      </c>
      <c r="L170" s="10">
        <v>21</v>
      </c>
      <c r="M170" s="7">
        <f t="shared" si="27"/>
        <v>1371</v>
      </c>
      <c r="N170" s="7">
        <f t="shared" si="28"/>
        <v>961</v>
      </c>
    </row>
    <row r="171" spans="1:14" x14ac:dyDescent="0.25">
      <c r="A171" s="3">
        <v>68</v>
      </c>
      <c r="B171" s="4" t="s">
        <v>80</v>
      </c>
      <c r="C171" s="10">
        <v>209</v>
      </c>
      <c r="D171" s="10">
        <v>164</v>
      </c>
      <c r="E171" s="10">
        <v>71</v>
      </c>
      <c r="F171" s="10">
        <v>64</v>
      </c>
      <c r="G171" s="10">
        <v>8</v>
      </c>
      <c r="H171" s="10">
        <v>7</v>
      </c>
      <c r="I171" s="10">
        <v>8</v>
      </c>
      <c r="J171" s="10">
        <v>6</v>
      </c>
      <c r="K171" s="10">
        <v>7</v>
      </c>
      <c r="L171" s="10">
        <v>4</v>
      </c>
      <c r="M171" s="7">
        <f t="shared" si="27"/>
        <v>303</v>
      </c>
      <c r="N171" s="7">
        <f t="shared" si="28"/>
        <v>245</v>
      </c>
    </row>
    <row r="172" spans="1:14" x14ac:dyDescent="0.25">
      <c r="B172" s="8" t="s">
        <v>10</v>
      </c>
      <c r="C172" s="9">
        <f>SUM(C166:C171)</f>
        <v>3744</v>
      </c>
      <c r="D172" s="9">
        <f t="shared" ref="D172:N172" si="29">SUM(D166:D171)</f>
        <v>2749</v>
      </c>
      <c r="E172" s="9">
        <f t="shared" si="29"/>
        <v>1335</v>
      </c>
      <c r="F172" s="9">
        <f t="shared" si="29"/>
        <v>1101</v>
      </c>
      <c r="G172" s="9">
        <f t="shared" si="29"/>
        <v>111</v>
      </c>
      <c r="H172" s="9">
        <f t="shared" si="29"/>
        <v>89</v>
      </c>
      <c r="I172" s="9">
        <f t="shared" si="29"/>
        <v>167</v>
      </c>
      <c r="J172" s="9">
        <f t="shared" si="29"/>
        <v>133</v>
      </c>
      <c r="K172" s="9">
        <f t="shared" si="29"/>
        <v>107</v>
      </c>
      <c r="L172" s="9">
        <f t="shared" si="29"/>
        <v>89</v>
      </c>
      <c r="M172" s="9">
        <f t="shared" si="29"/>
        <v>5464</v>
      </c>
      <c r="N172" s="9">
        <f t="shared" si="29"/>
        <v>4161</v>
      </c>
    </row>
    <row r="173" spans="1:14" ht="15.75" x14ac:dyDescent="0.25">
      <c r="A173" s="52" t="s">
        <v>81</v>
      </c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</row>
    <row r="174" spans="1:14" x14ac:dyDescent="0.25">
      <c r="A174" s="3">
        <v>69</v>
      </c>
      <c r="B174" s="4" t="s">
        <v>82</v>
      </c>
      <c r="C174" s="11">
        <v>1166</v>
      </c>
      <c r="D174" s="11">
        <v>895</v>
      </c>
      <c r="E174" s="11">
        <v>382</v>
      </c>
      <c r="F174" s="11">
        <v>332</v>
      </c>
      <c r="G174" s="11">
        <v>44</v>
      </c>
      <c r="H174" s="11">
        <v>39</v>
      </c>
      <c r="I174" s="11">
        <v>36</v>
      </c>
      <c r="J174" s="11">
        <v>25</v>
      </c>
      <c r="K174" s="11">
        <v>27</v>
      </c>
      <c r="L174" s="11">
        <v>18</v>
      </c>
      <c r="M174" s="7">
        <f>C174+E174+I174+K174+G174</f>
        <v>1655</v>
      </c>
      <c r="N174" s="7">
        <f>D174+F174+J174+L174+H174</f>
        <v>1309</v>
      </c>
    </row>
    <row r="175" spans="1:14" x14ac:dyDescent="0.25">
      <c r="A175" s="3">
        <v>70</v>
      </c>
      <c r="B175" s="4" t="s">
        <v>93</v>
      </c>
      <c r="C175" s="11">
        <v>27</v>
      </c>
      <c r="D175" s="11">
        <v>4</v>
      </c>
      <c r="E175" s="11">
        <v>9</v>
      </c>
      <c r="F175" s="11">
        <v>3</v>
      </c>
      <c r="G175" s="11">
        <v>0</v>
      </c>
      <c r="H175" s="11">
        <v>0</v>
      </c>
      <c r="I175" s="11">
        <v>2</v>
      </c>
      <c r="J175" s="11">
        <v>1</v>
      </c>
      <c r="K175" s="11">
        <v>0</v>
      </c>
      <c r="L175" s="11">
        <v>0</v>
      </c>
      <c r="M175" s="7">
        <f t="shared" ref="M175:M177" si="30">C175+E175+I175+K175+G175</f>
        <v>38</v>
      </c>
      <c r="N175" s="7">
        <f t="shared" ref="N175:N177" si="31">D175+F175+J175+L175+H175</f>
        <v>8</v>
      </c>
    </row>
    <row r="176" spans="1:14" x14ac:dyDescent="0.25">
      <c r="A176" s="3">
        <v>71</v>
      </c>
      <c r="B176" s="4" t="s">
        <v>83</v>
      </c>
      <c r="C176" s="11">
        <v>111</v>
      </c>
      <c r="D176" s="11">
        <v>60</v>
      </c>
      <c r="E176" s="11">
        <v>29</v>
      </c>
      <c r="F176" s="11">
        <v>25</v>
      </c>
      <c r="G176" s="11">
        <v>0</v>
      </c>
      <c r="H176" s="11">
        <v>0</v>
      </c>
      <c r="I176" s="11">
        <v>6</v>
      </c>
      <c r="J176" s="11">
        <v>1</v>
      </c>
      <c r="K176" s="11">
        <v>3</v>
      </c>
      <c r="L176" s="11">
        <v>1</v>
      </c>
      <c r="M176" s="7">
        <f t="shared" si="30"/>
        <v>149</v>
      </c>
      <c r="N176" s="7">
        <f t="shared" si="31"/>
        <v>87</v>
      </c>
    </row>
    <row r="177" spans="1:14" x14ac:dyDescent="0.25">
      <c r="A177" s="3">
        <v>72</v>
      </c>
      <c r="B177" s="15" t="s">
        <v>94</v>
      </c>
      <c r="C177" s="11">
        <v>42</v>
      </c>
      <c r="D177" s="11">
        <v>35</v>
      </c>
      <c r="E177" s="11">
        <v>10</v>
      </c>
      <c r="F177" s="11">
        <v>10</v>
      </c>
      <c r="G177" s="11">
        <v>2</v>
      </c>
      <c r="H177" s="11">
        <v>2</v>
      </c>
      <c r="I177" s="11">
        <v>1</v>
      </c>
      <c r="J177" s="11">
        <v>1</v>
      </c>
      <c r="K177" s="11">
        <v>1</v>
      </c>
      <c r="L177" s="11">
        <v>0</v>
      </c>
      <c r="M177" s="7">
        <f t="shared" si="30"/>
        <v>56</v>
      </c>
      <c r="N177" s="7">
        <f t="shared" si="31"/>
        <v>48</v>
      </c>
    </row>
    <row r="178" spans="1:14" x14ac:dyDescent="0.25">
      <c r="B178" s="8" t="s">
        <v>10</v>
      </c>
      <c r="C178" s="8">
        <f>SUM(C174:C177)</f>
        <v>1346</v>
      </c>
      <c r="D178" s="8">
        <f t="shared" ref="D178:N178" si="32">SUM(D174:D177)</f>
        <v>994</v>
      </c>
      <c r="E178" s="8">
        <f t="shared" si="32"/>
        <v>430</v>
      </c>
      <c r="F178" s="8">
        <f t="shared" si="32"/>
        <v>370</v>
      </c>
      <c r="G178" s="8">
        <f t="shared" si="32"/>
        <v>46</v>
      </c>
      <c r="H178" s="8">
        <f t="shared" si="32"/>
        <v>41</v>
      </c>
      <c r="I178" s="8">
        <f t="shared" si="32"/>
        <v>45</v>
      </c>
      <c r="J178" s="8">
        <f t="shared" si="32"/>
        <v>28</v>
      </c>
      <c r="K178" s="8">
        <f t="shared" si="32"/>
        <v>31</v>
      </c>
      <c r="L178" s="8">
        <f t="shared" si="32"/>
        <v>19</v>
      </c>
      <c r="M178" s="8">
        <f t="shared" si="32"/>
        <v>1898</v>
      </c>
      <c r="N178" s="8">
        <f t="shared" si="32"/>
        <v>1452</v>
      </c>
    </row>
    <row r="179" spans="1:14" x14ac:dyDescent="0.25">
      <c r="A179" s="57" t="s">
        <v>10</v>
      </c>
      <c r="B179" s="58"/>
      <c r="C179" s="14">
        <f>SUM(C101+C146+C164+C172+C178)</f>
        <v>46476</v>
      </c>
      <c r="D179" s="14">
        <f t="shared" ref="D179:N179" si="33">SUM(D101+D146+D164+D172+D178)</f>
        <v>27782</v>
      </c>
      <c r="E179" s="14">
        <f t="shared" si="33"/>
        <v>12953</v>
      </c>
      <c r="F179" s="14">
        <f t="shared" si="33"/>
        <v>10334</v>
      </c>
      <c r="G179" s="14">
        <f t="shared" si="33"/>
        <v>2427</v>
      </c>
      <c r="H179" s="14">
        <f t="shared" si="33"/>
        <v>1667</v>
      </c>
      <c r="I179" s="14">
        <f t="shared" si="33"/>
        <v>2376</v>
      </c>
      <c r="J179" s="14">
        <f t="shared" si="33"/>
        <v>1944</v>
      </c>
      <c r="K179" s="14">
        <f t="shared" si="33"/>
        <v>1695</v>
      </c>
      <c r="L179" s="14">
        <f t="shared" si="33"/>
        <v>1342</v>
      </c>
      <c r="M179" s="14">
        <f t="shared" si="33"/>
        <v>65927</v>
      </c>
      <c r="N179" s="14">
        <f t="shared" si="33"/>
        <v>43069</v>
      </c>
    </row>
    <row r="180" spans="1:14" ht="16.5" x14ac:dyDescent="0.25">
      <c r="A180" s="54" t="s">
        <v>0</v>
      </c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</row>
    <row r="181" spans="1:14" ht="15.75" x14ac:dyDescent="0.25">
      <c r="A181" s="55" t="s">
        <v>1</v>
      </c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</row>
    <row r="182" spans="1:14" ht="15.75" x14ac:dyDescent="0.25">
      <c r="A182" s="55" t="s">
        <v>121</v>
      </c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</row>
    <row r="183" spans="1:1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4" x14ac:dyDescent="0.25">
      <c r="A184" s="53" t="s">
        <v>2</v>
      </c>
      <c r="B184" s="53" t="s">
        <v>3</v>
      </c>
      <c r="C184" s="53" t="s">
        <v>112</v>
      </c>
      <c r="D184" s="53"/>
      <c r="E184" s="53" t="s">
        <v>113</v>
      </c>
      <c r="F184" s="53"/>
      <c r="G184" s="60" t="s">
        <v>7</v>
      </c>
      <c r="H184" s="61"/>
      <c r="I184" s="53" t="s">
        <v>114</v>
      </c>
      <c r="J184" s="53"/>
      <c r="K184" s="53" t="s">
        <v>115</v>
      </c>
      <c r="L184" s="53"/>
      <c r="M184" s="56" t="s">
        <v>8</v>
      </c>
      <c r="N184" s="53" t="s">
        <v>9</v>
      </c>
    </row>
    <row r="185" spans="1:14" ht="28.5" x14ac:dyDescent="0.25">
      <c r="A185" s="53"/>
      <c r="B185" s="53"/>
      <c r="C185" s="36" t="s">
        <v>116</v>
      </c>
      <c r="D185" s="36" t="s">
        <v>117</v>
      </c>
      <c r="E185" s="36" t="s">
        <v>116</v>
      </c>
      <c r="F185" s="36" t="s">
        <v>117</v>
      </c>
      <c r="G185" s="36" t="s">
        <v>116</v>
      </c>
      <c r="H185" s="36" t="s">
        <v>117</v>
      </c>
      <c r="I185" s="36" t="s">
        <v>116</v>
      </c>
      <c r="J185" s="36" t="s">
        <v>117</v>
      </c>
      <c r="K185" s="36" t="s">
        <v>116</v>
      </c>
      <c r="L185" s="36" t="s">
        <v>117</v>
      </c>
      <c r="M185" s="56"/>
      <c r="N185" s="53"/>
    </row>
    <row r="186" spans="1:14" ht="15.75" x14ac:dyDescent="0.25">
      <c r="A186" s="52" t="s">
        <v>12</v>
      </c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</row>
    <row r="187" spans="1:14" x14ac:dyDescent="0.25">
      <c r="A187" s="3">
        <v>1</v>
      </c>
      <c r="B187" s="4" t="s">
        <v>13</v>
      </c>
      <c r="C187" s="5">
        <v>2677</v>
      </c>
      <c r="D187" s="5">
        <v>1265</v>
      </c>
      <c r="E187" s="5">
        <v>702</v>
      </c>
      <c r="F187" s="5">
        <v>510</v>
      </c>
      <c r="G187" s="5">
        <v>282</v>
      </c>
      <c r="H187" s="5">
        <v>158</v>
      </c>
      <c r="I187" s="5">
        <v>54</v>
      </c>
      <c r="J187" s="5">
        <v>43</v>
      </c>
      <c r="K187" s="5">
        <v>32</v>
      </c>
      <c r="L187" s="5">
        <v>29</v>
      </c>
      <c r="M187" s="7">
        <f>C187+E187+I187+K187+G187</f>
        <v>3747</v>
      </c>
      <c r="N187" s="7">
        <f>D187+F187+J187+L187+H187</f>
        <v>2005</v>
      </c>
    </row>
    <row r="188" spans="1:14" x14ac:dyDescent="0.25">
      <c r="A188" s="3">
        <v>2</v>
      </c>
      <c r="B188" s="4" t="s">
        <v>14</v>
      </c>
      <c r="C188" s="5">
        <v>219</v>
      </c>
      <c r="D188" s="5">
        <v>124</v>
      </c>
      <c r="E188" s="5">
        <v>16</v>
      </c>
      <c r="F188" s="5">
        <v>12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7">
        <f t="shared" ref="M188:M189" si="34">C188+E188+I188+K188+G188</f>
        <v>235</v>
      </c>
      <c r="N188" s="7">
        <f t="shared" ref="N188:N189" si="35">D188+F188+J188+L188+H188</f>
        <v>136</v>
      </c>
    </row>
    <row r="189" spans="1:14" x14ac:dyDescent="0.25">
      <c r="A189" s="20">
        <v>3</v>
      </c>
      <c r="B189" s="4" t="s">
        <v>95</v>
      </c>
      <c r="C189" s="5">
        <v>114</v>
      </c>
      <c r="D189" s="5">
        <v>91</v>
      </c>
      <c r="E189" s="5">
        <v>12</v>
      </c>
      <c r="F189" s="5">
        <v>8</v>
      </c>
      <c r="G189" s="5">
        <v>43</v>
      </c>
      <c r="H189" s="5">
        <v>21</v>
      </c>
      <c r="I189" s="5">
        <v>0</v>
      </c>
      <c r="J189" s="5">
        <v>0</v>
      </c>
      <c r="K189" s="5">
        <v>0</v>
      </c>
      <c r="L189" s="5">
        <v>0</v>
      </c>
      <c r="M189" s="7">
        <f t="shared" si="34"/>
        <v>169</v>
      </c>
      <c r="N189" s="7">
        <f t="shared" si="35"/>
        <v>120</v>
      </c>
    </row>
    <row r="190" spans="1:14" x14ac:dyDescent="0.25">
      <c r="B190" s="8" t="s">
        <v>10</v>
      </c>
      <c r="C190" s="9">
        <f>SUM(C187:C189)</f>
        <v>3010</v>
      </c>
      <c r="D190" s="9">
        <f t="shared" ref="D190:L190" si="36">SUM(D187:D189)</f>
        <v>1480</v>
      </c>
      <c r="E190" s="9">
        <f t="shared" si="36"/>
        <v>730</v>
      </c>
      <c r="F190" s="9">
        <f t="shared" si="36"/>
        <v>530</v>
      </c>
      <c r="G190" s="9">
        <f t="shared" si="36"/>
        <v>325</v>
      </c>
      <c r="H190" s="9">
        <f t="shared" si="36"/>
        <v>179</v>
      </c>
      <c r="I190" s="9">
        <f t="shared" si="36"/>
        <v>54</v>
      </c>
      <c r="J190" s="9">
        <f t="shared" si="36"/>
        <v>43</v>
      </c>
      <c r="K190" s="9">
        <f t="shared" si="36"/>
        <v>32</v>
      </c>
      <c r="L190" s="9">
        <f t="shared" si="36"/>
        <v>29</v>
      </c>
      <c r="M190" s="9">
        <f>SUM(C190+E190+G190+I190+K190)</f>
        <v>4151</v>
      </c>
      <c r="N190" s="9">
        <f>SUM(D189+F189+H189+J189+L189)</f>
        <v>120</v>
      </c>
    </row>
    <row r="191" spans="1:14" ht="15.75" x14ac:dyDescent="0.25">
      <c r="A191" s="52" t="s">
        <v>15</v>
      </c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</row>
    <row r="192" spans="1:14" x14ac:dyDescent="0.25">
      <c r="A192" s="3">
        <v>4</v>
      </c>
      <c r="B192" s="4" t="s">
        <v>16</v>
      </c>
      <c r="C192" s="10">
        <v>3181</v>
      </c>
      <c r="D192" s="10">
        <v>1261</v>
      </c>
      <c r="E192" s="10">
        <v>586</v>
      </c>
      <c r="F192" s="10">
        <v>329</v>
      </c>
      <c r="G192" s="10">
        <v>169</v>
      </c>
      <c r="H192" s="10">
        <v>69</v>
      </c>
      <c r="I192" s="10">
        <v>0</v>
      </c>
      <c r="J192" s="10">
        <v>0</v>
      </c>
      <c r="K192" s="10">
        <v>0</v>
      </c>
      <c r="L192" s="10">
        <v>0</v>
      </c>
      <c r="M192" s="7">
        <f>C192+E192+I192+K192+G192</f>
        <v>3936</v>
      </c>
      <c r="N192" s="7">
        <f>D192+F192+J192+L192+H192</f>
        <v>1659</v>
      </c>
    </row>
    <row r="193" spans="1:14" x14ac:dyDescent="0.25">
      <c r="A193" s="3">
        <v>5</v>
      </c>
      <c r="B193" s="4" t="s">
        <v>17</v>
      </c>
      <c r="C193" s="11">
        <v>2095</v>
      </c>
      <c r="D193" s="11">
        <v>491</v>
      </c>
      <c r="E193" s="11">
        <v>545</v>
      </c>
      <c r="F193" s="11">
        <v>263</v>
      </c>
      <c r="G193" s="11">
        <v>7</v>
      </c>
      <c r="H193" s="11">
        <v>4</v>
      </c>
      <c r="I193" s="11">
        <v>0</v>
      </c>
      <c r="J193" s="11">
        <v>0</v>
      </c>
      <c r="K193" s="10">
        <v>0</v>
      </c>
      <c r="L193" s="10">
        <v>0</v>
      </c>
      <c r="M193" s="7">
        <f t="shared" ref="M193:M234" si="37">C193+E193+I193+K193+G193</f>
        <v>2647</v>
      </c>
      <c r="N193" s="7">
        <f t="shared" ref="N193:N234" si="38">D193+F193+J193+L193+H193</f>
        <v>758</v>
      </c>
    </row>
    <row r="194" spans="1:14" x14ac:dyDescent="0.25">
      <c r="A194" s="3">
        <v>6</v>
      </c>
      <c r="B194" s="4" t="s">
        <v>18</v>
      </c>
      <c r="C194" s="11">
        <v>213</v>
      </c>
      <c r="D194" s="11">
        <v>208</v>
      </c>
      <c r="E194" s="11">
        <v>212</v>
      </c>
      <c r="F194" s="11">
        <v>209</v>
      </c>
      <c r="G194" s="11">
        <v>0</v>
      </c>
      <c r="H194" s="11">
        <v>0</v>
      </c>
      <c r="I194" s="11">
        <v>0</v>
      </c>
      <c r="J194" s="11">
        <v>0</v>
      </c>
      <c r="K194" s="10">
        <v>0</v>
      </c>
      <c r="L194" s="10">
        <v>0</v>
      </c>
      <c r="M194" s="7">
        <f t="shared" si="37"/>
        <v>425</v>
      </c>
      <c r="N194" s="7">
        <f t="shared" si="38"/>
        <v>417</v>
      </c>
    </row>
    <row r="195" spans="1:14" x14ac:dyDescent="0.25">
      <c r="A195" s="3">
        <v>7</v>
      </c>
      <c r="B195" s="4" t="s">
        <v>19</v>
      </c>
      <c r="C195" s="11">
        <v>715</v>
      </c>
      <c r="D195" s="10">
        <v>361</v>
      </c>
      <c r="E195" s="11">
        <v>67</v>
      </c>
      <c r="F195" s="11">
        <v>54</v>
      </c>
      <c r="G195" s="11">
        <v>102</v>
      </c>
      <c r="H195" s="11">
        <v>56</v>
      </c>
      <c r="I195" s="11">
        <v>1</v>
      </c>
      <c r="J195" s="11">
        <v>1</v>
      </c>
      <c r="K195" s="10">
        <v>1</v>
      </c>
      <c r="L195" s="10">
        <v>1</v>
      </c>
      <c r="M195" s="7">
        <f t="shared" si="37"/>
        <v>886</v>
      </c>
      <c r="N195" s="7">
        <f t="shared" si="38"/>
        <v>473</v>
      </c>
    </row>
    <row r="196" spans="1:14" x14ac:dyDescent="0.25">
      <c r="A196" s="3">
        <v>8</v>
      </c>
      <c r="B196" s="4" t="s">
        <v>20</v>
      </c>
      <c r="C196" s="11">
        <v>1552</v>
      </c>
      <c r="D196" s="11">
        <v>979</v>
      </c>
      <c r="E196" s="11">
        <v>280</v>
      </c>
      <c r="F196" s="11">
        <v>223</v>
      </c>
      <c r="G196" s="11">
        <v>167</v>
      </c>
      <c r="H196" s="11">
        <v>103</v>
      </c>
      <c r="I196" s="11">
        <v>31</v>
      </c>
      <c r="J196" s="11">
        <v>28</v>
      </c>
      <c r="K196" s="10">
        <v>24</v>
      </c>
      <c r="L196" s="10">
        <v>23</v>
      </c>
      <c r="M196" s="7">
        <f t="shared" si="37"/>
        <v>2054</v>
      </c>
      <c r="N196" s="7">
        <f t="shared" si="38"/>
        <v>1356</v>
      </c>
    </row>
    <row r="197" spans="1:14" x14ac:dyDescent="0.25">
      <c r="A197" s="3">
        <v>9</v>
      </c>
      <c r="B197" s="4" t="s">
        <v>21</v>
      </c>
      <c r="C197" s="11">
        <v>2120</v>
      </c>
      <c r="D197" s="11">
        <v>1014</v>
      </c>
      <c r="E197" s="11">
        <v>807</v>
      </c>
      <c r="F197" s="11">
        <v>612</v>
      </c>
      <c r="G197" s="11">
        <v>9</v>
      </c>
      <c r="H197" s="11">
        <v>4</v>
      </c>
      <c r="I197" s="11">
        <v>-4</v>
      </c>
      <c r="J197" s="11">
        <v>0</v>
      </c>
      <c r="K197" s="10">
        <v>0</v>
      </c>
      <c r="L197" s="10">
        <v>0</v>
      </c>
      <c r="M197" s="7">
        <f t="shared" si="37"/>
        <v>2932</v>
      </c>
      <c r="N197" s="7">
        <f t="shared" si="38"/>
        <v>1630</v>
      </c>
    </row>
    <row r="198" spans="1:14" x14ac:dyDescent="0.25">
      <c r="A198" s="3">
        <v>10</v>
      </c>
      <c r="B198" s="4" t="s">
        <v>22</v>
      </c>
      <c r="C198" s="11">
        <v>743</v>
      </c>
      <c r="D198" s="11">
        <v>420</v>
      </c>
      <c r="E198" s="11">
        <v>83</v>
      </c>
      <c r="F198" s="11">
        <v>67</v>
      </c>
      <c r="G198" s="11">
        <v>9</v>
      </c>
      <c r="H198" s="11">
        <v>6</v>
      </c>
      <c r="I198" s="11">
        <v>8</v>
      </c>
      <c r="J198" s="11">
        <v>7</v>
      </c>
      <c r="K198" s="10">
        <v>8</v>
      </c>
      <c r="L198" s="10">
        <v>7</v>
      </c>
      <c r="M198" s="7">
        <f t="shared" si="37"/>
        <v>851</v>
      </c>
      <c r="N198" s="7">
        <f t="shared" si="38"/>
        <v>507</v>
      </c>
    </row>
    <row r="199" spans="1:14" x14ac:dyDescent="0.25">
      <c r="A199" s="3">
        <v>11</v>
      </c>
      <c r="B199" s="4" t="s">
        <v>23</v>
      </c>
      <c r="C199" s="11">
        <v>273</v>
      </c>
      <c r="D199" s="11">
        <v>223</v>
      </c>
      <c r="E199" s="11">
        <v>193</v>
      </c>
      <c r="F199" s="11">
        <v>171</v>
      </c>
      <c r="G199" s="11">
        <v>13</v>
      </c>
      <c r="H199" s="11">
        <v>9</v>
      </c>
      <c r="I199" s="11">
        <v>0</v>
      </c>
      <c r="J199" s="11">
        <v>0</v>
      </c>
      <c r="K199" s="10">
        <v>0</v>
      </c>
      <c r="L199" s="10">
        <v>0</v>
      </c>
      <c r="M199" s="7">
        <f t="shared" si="37"/>
        <v>479</v>
      </c>
      <c r="N199" s="7">
        <f t="shared" si="38"/>
        <v>403</v>
      </c>
    </row>
    <row r="200" spans="1:14" x14ac:dyDescent="0.25">
      <c r="A200" s="3">
        <v>12</v>
      </c>
      <c r="B200" s="4" t="s">
        <v>92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79</v>
      </c>
      <c r="J200" s="11">
        <v>59</v>
      </c>
      <c r="K200" s="10">
        <v>62</v>
      </c>
      <c r="L200" s="10">
        <v>51</v>
      </c>
      <c r="M200" s="7">
        <f t="shared" si="37"/>
        <v>141</v>
      </c>
      <c r="N200" s="7">
        <f t="shared" si="38"/>
        <v>110</v>
      </c>
    </row>
    <row r="201" spans="1:14" x14ac:dyDescent="0.25">
      <c r="A201" s="12">
        <v>13</v>
      </c>
      <c r="B201" s="13" t="s">
        <v>24</v>
      </c>
      <c r="C201" s="11">
        <v>255</v>
      </c>
      <c r="D201" s="11">
        <v>209</v>
      </c>
      <c r="E201" s="11">
        <v>104</v>
      </c>
      <c r="F201" s="11">
        <v>32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7">
        <f t="shared" si="37"/>
        <v>359</v>
      </c>
      <c r="N201" s="7">
        <f t="shared" si="38"/>
        <v>241</v>
      </c>
    </row>
    <row r="202" spans="1:14" x14ac:dyDescent="0.25">
      <c r="A202" s="12">
        <v>14</v>
      </c>
      <c r="B202" s="13" t="s">
        <v>25</v>
      </c>
      <c r="C202" s="11">
        <v>158</v>
      </c>
      <c r="D202" s="11">
        <v>122</v>
      </c>
      <c r="E202" s="11">
        <v>59</v>
      </c>
      <c r="F202" s="11">
        <v>43</v>
      </c>
      <c r="G202" s="11">
        <v>4</v>
      </c>
      <c r="H202" s="11">
        <v>4</v>
      </c>
      <c r="I202" s="11">
        <v>6</v>
      </c>
      <c r="J202" s="11">
        <v>3</v>
      </c>
      <c r="K202" s="11">
        <v>8</v>
      </c>
      <c r="L202" s="11">
        <v>6</v>
      </c>
      <c r="M202" s="7">
        <f t="shared" si="37"/>
        <v>235</v>
      </c>
      <c r="N202" s="7">
        <f t="shared" si="38"/>
        <v>178</v>
      </c>
    </row>
    <row r="203" spans="1:14" x14ac:dyDescent="0.25">
      <c r="A203" s="12">
        <v>15</v>
      </c>
      <c r="B203" s="13" t="s">
        <v>26</v>
      </c>
      <c r="C203" s="11">
        <v>305</v>
      </c>
      <c r="D203" s="11">
        <v>259</v>
      </c>
      <c r="E203" s="11">
        <v>127</v>
      </c>
      <c r="F203" s="11">
        <v>152</v>
      </c>
      <c r="G203" s="11">
        <v>2</v>
      </c>
      <c r="H203" s="11">
        <v>2</v>
      </c>
      <c r="I203" s="11">
        <v>4</v>
      </c>
      <c r="J203" s="11">
        <v>0</v>
      </c>
      <c r="K203" s="11">
        <v>1</v>
      </c>
      <c r="L203" s="11">
        <v>0</v>
      </c>
      <c r="M203" s="7">
        <f t="shared" si="37"/>
        <v>439</v>
      </c>
      <c r="N203" s="7">
        <f t="shared" si="38"/>
        <v>413</v>
      </c>
    </row>
    <row r="204" spans="1:14" x14ac:dyDescent="0.25">
      <c r="A204" s="12">
        <v>16</v>
      </c>
      <c r="B204" s="13" t="s">
        <v>27</v>
      </c>
      <c r="C204" s="11">
        <v>992</v>
      </c>
      <c r="D204" s="11">
        <v>580</v>
      </c>
      <c r="E204" s="11">
        <v>101</v>
      </c>
      <c r="F204" s="11">
        <v>96</v>
      </c>
      <c r="G204" s="11">
        <v>45</v>
      </c>
      <c r="H204" s="11">
        <v>39</v>
      </c>
      <c r="I204" s="11">
        <v>3</v>
      </c>
      <c r="J204" s="11">
        <v>3</v>
      </c>
      <c r="K204" s="11">
        <v>4</v>
      </c>
      <c r="L204" s="11">
        <v>4</v>
      </c>
      <c r="M204" s="7">
        <f t="shared" si="37"/>
        <v>1145</v>
      </c>
      <c r="N204" s="7">
        <f t="shared" si="38"/>
        <v>722</v>
      </c>
    </row>
    <row r="205" spans="1:14" x14ac:dyDescent="0.25">
      <c r="A205" s="12">
        <v>17</v>
      </c>
      <c r="B205" s="13" t="s">
        <v>28</v>
      </c>
      <c r="C205" s="11">
        <v>759</v>
      </c>
      <c r="D205" s="11">
        <v>509</v>
      </c>
      <c r="E205" s="11">
        <v>148</v>
      </c>
      <c r="F205" s="11">
        <v>123</v>
      </c>
      <c r="G205" s="11">
        <v>23</v>
      </c>
      <c r="H205" s="11">
        <v>21</v>
      </c>
      <c r="I205" s="11">
        <v>0</v>
      </c>
      <c r="J205" s="11">
        <v>0</v>
      </c>
      <c r="K205" s="11">
        <v>0</v>
      </c>
      <c r="L205" s="11">
        <v>0</v>
      </c>
      <c r="M205" s="7">
        <f t="shared" si="37"/>
        <v>930</v>
      </c>
      <c r="N205" s="7">
        <f t="shared" si="38"/>
        <v>653</v>
      </c>
    </row>
    <row r="206" spans="1:14" x14ac:dyDescent="0.25">
      <c r="A206" s="12">
        <v>18</v>
      </c>
      <c r="B206" s="13" t="s">
        <v>29</v>
      </c>
      <c r="C206" s="11">
        <v>1275</v>
      </c>
      <c r="D206" s="11">
        <v>617</v>
      </c>
      <c r="E206" s="11">
        <v>327</v>
      </c>
      <c r="F206" s="11">
        <v>251</v>
      </c>
      <c r="G206" s="11">
        <v>140</v>
      </c>
      <c r="H206" s="11">
        <v>121</v>
      </c>
      <c r="I206" s="11">
        <v>21</v>
      </c>
      <c r="J206" s="11">
        <v>9</v>
      </c>
      <c r="K206" s="11">
        <v>25</v>
      </c>
      <c r="L206" s="11">
        <v>10</v>
      </c>
      <c r="M206" s="7">
        <f t="shared" si="37"/>
        <v>1788</v>
      </c>
      <c r="N206" s="7">
        <f t="shared" si="38"/>
        <v>1008</v>
      </c>
    </row>
    <row r="207" spans="1:14" x14ac:dyDescent="0.25">
      <c r="A207" s="12">
        <v>19</v>
      </c>
      <c r="B207" s="13" t="s">
        <v>30</v>
      </c>
      <c r="C207" s="11">
        <v>65</v>
      </c>
      <c r="D207" s="11">
        <v>53</v>
      </c>
      <c r="E207" s="11">
        <v>7</v>
      </c>
      <c r="F207" s="11">
        <v>6</v>
      </c>
      <c r="G207" s="11">
        <v>42</v>
      </c>
      <c r="H207" s="11">
        <v>40</v>
      </c>
      <c r="I207" s="11">
        <v>0</v>
      </c>
      <c r="J207" s="11">
        <v>0</v>
      </c>
      <c r="K207" s="11">
        <v>0</v>
      </c>
      <c r="L207" s="11">
        <v>0</v>
      </c>
      <c r="M207" s="7">
        <f t="shared" si="37"/>
        <v>114</v>
      </c>
      <c r="N207" s="7">
        <f t="shared" si="38"/>
        <v>99</v>
      </c>
    </row>
    <row r="208" spans="1:14" x14ac:dyDescent="0.25">
      <c r="A208" s="12">
        <v>20</v>
      </c>
      <c r="B208" s="13" t="s">
        <v>31</v>
      </c>
      <c r="C208" s="11">
        <v>2468</v>
      </c>
      <c r="D208" s="11">
        <v>961</v>
      </c>
      <c r="E208" s="11">
        <v>478</v>
      </c>
      <c r="F208" s="11">
        <v>253</v>
      </c>
      <c r="G208" s="11">
        <v>117</v>
      </c>
      <c r="H208" s="11">
        <v>49</v>
      </c>
      <c r="I208" s="11">
        <v>0</v>
      </c>
      <c r="J208" s="11">
        <v>0</v>
      </c>
      <c r="K208" s="11">
        <v>0</v>
      </c>
      <c r="L208" s="11">
        <v>0</v>
      </c>
      <c r="M208" s="7">
        <f t="shared" si="37"/>
        <v>3063</v>
      </c>
      <c r="N208" s="7">
        <f t="shared" si="38"/>
        <v>1263</v>
      </c>
    </row>
    <row r="209" spans="1:14" x14ac:dyDescent="0.25">
      <c r="A209" s="12">
        <v>21</v>
      </c>
      <c r="B209" s="13" t="s">
        <v>32</v>
      </c>
      <c r="C209" s="11">
        <v>3707</v>
      </c>
      <c r="D209" s="11">
        <v>1685</v>
      </c>
      <c r="E209" s="11">
        <v>382</v>
      </c>
      <c r="F209" s="11">
        <v>277</v>
      </c>
      <c r="G209" s="11">
        <v>140</v>
      </c>
      <c r="H209" s="11">
        <v>90</v>
      </c>
      <c r="I209" s="11">
        <v>0</v>
      </c>
      <c r="J209" s="11">
        <v>0</v>
      </c>
      <c r="K209" s="11">
        <v>0</v>
      </c>
      <c r="L209" s="11">
        <v>0</v>
      </c>
      <c r="M209" s="7">
        <f t="shared" si="37"/>
        <v>4229</v>
      </c>
      <c r="N209" s="7">
        <f t="shared" si="38"/>
        <v>2052</v>
      </c>
    </row>
    <row r="210" spans="1:14" x14ac:dyDescent="0.25">
      <c r="A210" s="12">
        <v>22</v>
      </c>
      <c r="B210" s="13" t="s">
        <v>33</v>
      </c>
      <c r="C210" s="11">
        <v>779</v>
      </c>
      <c r="D210" s="11">
        <v>530</v>
      </c>
      <c r="E210" s="11">
        <v>383</v>
      </c>
      <c r="F210" s="11">
        <v>286</v>
      </c>
      <c r="G210" s="11">
        <v>11</v>
      </c>
      <c r="H210" s="11">
        <v>10</v>
      </c>
      <c r="I210" s="11">
        <v>0</v>
      </c>
      <c r="J210" s="11">
        <v>0</v>
      </c>
      <c r="K210" s="11">
        <v>0</v>
      </c>
      <c r="L210" s="11">
        <v>0</v>
      </c>
      <c r="M210" s="7">
        <f t="shared" si="37"/>
        <v>1173</v>
      </c>
      <c r="N210" s="7">
        <f t="shared" si="38"/>
        <v>826</v>
      </c>
    </row>
    <row r="211" spans="1:14" x14ac:dyDescent="0.25">
      <c r="A211" s="12">
        <v>23</v>
      </c>
      <c r="B211" s="13" t="s">
        <v>34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206</v>
      </c>
      <c r="J211" s="11">
        <v>136</v>
      </c>
      <c r="K211" s="11">
        <v>149</v>
      </c>
      <c r="L211" s="11">
        <v>96</v>
      </c>
      <c r="M211" s="7">
        <f t="shared" si="37"/>
        <v>355</v>
      </c>
      <c r="N211" s="7">
        <f t="shared" si="38"/>
        <v>232</v>
      </c>
    </row>
    <row r="212" spans="1:14" x14ac:dyDescent="0.25">
      <c r="A212" s="12">
        <v>24</v>
      </c>
      <c r="B212" s="13" t="s">
        <v>35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85</v>
      </c>
      <c r="J212" s="11">
        <v>65</v>
      </c>
      <c r="K212" s="11">
        <v>95</v>
      </c>
      <c r="L212" s="11">
        <v>52</v>
      </c>
      <c r="M212" s="7">
        <f t="shared" si="37"/>
        <v>180</v>
      </c>
      <c r="N212" s="7">
        <f t="shared" si="38"/>
        <v>117</v>
      </c>
    </row>
    <row r="213" spans="1:14" x14ac:dyDescent="0.25">
      <c r="A213" s="12">
        <v>25</v>
      </c>
      <c r="B213" s="13" t="s">
        <v>36</v>
      </c>
      <c r="C213" s="11">
        <v>415</v>
      </c>
      <c r="D213" s="11">
        <v>240</v>
      </c>
      <c r="E213" s="11">
        <v>192</v>
      </c>
      <c r="F213" s="11">
        <v>70</v>
      </c>
      <c r="G213" s="11">
        <v>1</v>
      </c>
      <c r="H213" s="11">
        <v>1</v>
      </c>
      <c r="I213" s="11">
        <v>1</v>
      </c>
      <c r="J213" s="11">
        <v>0</v>
      </c>
      <c r="K213" s="11">
        <v>0</v>
      </c>
      <c r="L213" s="11">
        <v>0</v>
      </c>
      <c r="M213" s="7">
        <f t="shared" si="37"/>
        <v>609</v>
      </c>
      <c r="N213" s="7">
        <f t="shared" si="38"/>
        <v>311</v>
      </c>
    </row>
    <row r="214" spans="1:14" x14ac:dyDescent="0.25">
      <c r="A214" s="12">
        <v>26</v>
      </c>
      <c r="B214" s="13" t="s">
        <v>37</v>
      </c>
      <c r="C214" s="11">
        <v>574</v>
      </c>
      <c r="D214" s="11">
        <v>418</v>
      </c>
      <c r="E214" s="11">
        <v>166</v>
      </c>
      <c r="F214" s="11">
        <v>123</v>
      </c>
      <c r="G214" s="11">
        <v>26</v>
      </c>
      <c r="H214" s="11">
        <v>18</v>
      </c>
      <c r="I214" s="11">
        <v>26</v>
      </c>
      <c r="J214" s="11">
        <v>17</v>
      </c>
      <c r="K214" s="11">
        <v>20</v>
      </c>
      <c r="L214" s="11">
        <v>8</v>
      </c>
      <c r="M214" s="7">
        <f t="shared" si="37"/>
        <v>812</v>
      </c>
      <c r="N214" s="7">
        <f t="shared" si="38"/>
        <v>584</v>
      </c>
    </row>
    <row r="215" spans="1:14" x14ac:dyDescent="0.25">
      <c r="A215" s="12">
        <v>27</v>
      </c>
      <c r="B215" s="13" t="s">
        <v>38</v>
      </c>
      <c r="C215" s="11">
        <v>299</v>
      </c>
      <c r="D215" s="11">
        <v>216</v>
      </c>
      <c r="E215" s="11">
        <v>335</v>
      </c>
      <c r="F215" s="11">
        <v>271</v>
      </c>
      <c r="G215" s="11">
        <v>0</v>
      </c>
      <c r="H215" s="11">
        <v>0</v>
      </c>
      <c r="I215" s="11">
        <v>29</v>
      </c>
      <c r="J215" s="11">
        <v>23</v>
      </c>
      <c r="K215" s="11">
        <v>27</v>
      </c>
      <c r="L215" s="11">
        <v>22</v>
      </c>
      <c r="M215" s="7">
        <f t="shared" si="37"/>
        <v>690</v>
      </c>
      <c r="N215" s="7">
        <f t="shared" si="38"/>
        <v>532</v>
      </c>
    </row>
    <row r="216" spans="1:14" x14ac:dyDescent="0.25">
      <c r="A216" s="12">
        <v>28</v>
      </c>
      <c r="B216" s="13" t="s">
        <v>39</v>
      </c>
      <c r="C216" s="11">
        <v>748</v>
      </c>
      <c r="D216" s="11">
        <v>479</v>
      </c>
      <c r="E216" s="11">
        <v>514</v>
      </c>
      <c r="F216" s="11">
        <v>369</v>
      </c>
      <c r="G216" s="11">
        <v>5</v>
      </c>
      <c r="H216" s="11">
        <v>5</v>
      </c>
      <c r="I216" s="11">
        <v>243</v>
      </c>
      <c r="J216" s="11">
        <v>139</v>
      </c>
      <c r="K216" s="11">
        <v>197</v>
      </c>
      <c r="L216" s="11">
        <v>91</v>
      </c>
      <c r="M216" s="7">
        <f t="shared" si="37"/>
        <v>1707</v>
      </c>
      <c r="N216" s="7">
        <f t="shared" si="38"/>
        <v>1083</v>
      </c>
    </row>
    <row r="217" spans="1:14" x14ac:dyDescent="0.25">
      <c r="A217" s="12">
        <v>29</v>
      </c>
      <c r="B217" s="13" t="s">
        <v>40</v>
      </c>
      <c r="C217" s="11">
        <v>272</v>
      </c>
      <c r="D217" s="11">
        <v>272</v>
      </c>
      <c r="E217" s="11">
        <v>90</v>
      </c>
      <c r="F217" s="11">
        <v>92</v>
      </c>
      <c r="G217" s="11">
        <v>28</v>
      </c>
      <c r="H217" s="11">
        <v>29</v>
      </c>
      <c r="I217" s="11">
        <v>6</v>
      </c>
      <c r="J217" s="11">
        <v>5</v>
      </c>
      <c r="K217" s="11">
        <v>2</v>
      </c>
      <c r="L217" s="11">
        <v>3</v>
      </c>
      <c r="M217" s="7">
        <f t="shared" si="37"/>
        <v>398</v>
      </c>
      <c r="N217" s="7">
        <f t="shared" si="38"/>
        <v>401</v>
      </c>
    </row>
    <row r="218" spans="1:14" x14ac:dyDescent="0.25">
      <c r="A218" s="12">
        <v>30</v>
      </c>
      <c r="B218" s="13" t="s">
        <v>41</v>
      </c>
      <c r="C218" s="11">
        <v>339</v>
      </c>
      <c r="D218" s="11">
        <v>303</v>
      </c>
      <c r="E218" s="11">
        <v>117</v>
      </c>
      <c r="F218" s="11">
        <v>105</v>
      </c>
      <c r="G218" s="11">
        <v>32</v>
      </c>
      <c r="H218" s="11">
        <v>26</v>
      </c>
      <c r="I218" s="11">
        <v>2</v>
      </c>
      <c r="J218" s="11">
        <v>2</v>
      </c>
      <c r="K218" s="11">
        <v>3</v>
      </c>
      <c r="L218" s="11">
        <v>2</v>
      </c>
      <c r="M218" s="7">
        <f t="shared" si="37"/>
        <v>493</v>
      </c>
      <c r="N218" s="7">
        <f t="shared" si="38"/>
        <v>438</v>
      </c>
    </row>
    <row r="219" spans="1:14" x14ac:dyDescent="0.25">
      <c r="A219" s="12">
        <v>31</v>
      </c>
      <c r="B219" s="13" t="s">
        <v>42</v>
      </c>
      <c r="C219" s="11">
        <v>346</v>
      </c>
      <c r="D219" s="11">
        <v>287</v>
      </c>
      <c r="E219" s="11">
        <v>76</v>
      </c>
      <c r="F219" s="11">
        <v>78</v>
      </c>
      <c r="G219" s="11">
        <v>15</v>
      </c>
      <c r="H219" s="11">
        <v>12</v>
      </c>
      <c r="I219" s="11">
        <v>4</v>
      </c>
      <c r="J219" s="11">
        <v>4</v>
      </c>
      <c r="K219" s="11">
        <v>5</v>
      </c>
      <c r="L219" s="11">
        <v>4</v>
      </c>
      <c r="M219" s="7">
        <f t="shared" si="37"/>
        <v>446</v>
      </c>
      <c r="N219" s="7">
        <f t="shared" si="38"/>
        <v>385</v>
      </c>
    </row>
    <row r="220" spans="1:14" x14ac:dyDescent="0.25">
      <c r="A220" s="12">
        <v>32</v>
      </c>
      <c r="B220" s="13" t="s">
        <v>43</v>
      </c>
      <c r="C220" s="11">
        <v>46</v>
      </c>
      <c r="D220" s="11">
        <v>41</v>
      </c>
      <c r="E220" s="11">
        <v>15</v>
      </c>
      <c r="F220" s="11">
        <v>13</v>
      </c>
      <c r="G220" s="11">
        <v>0</v>
      </c>
      <c r="H220" s="11">
        <v>0</v>
      </c>
      <c r="I220" s="11">
        <v>0</v>
      </c>
      <c r="J220" s="11">
        <v>0</v>
      </c>
      <c r="K220" s="11">
        <v>1</v>
      </c>
      <c r="L220" s="11">
        <v>0</v>
      </c>
      <c r="M220" s="7">
        <f t="shared" si="37"/>
        <v>62</v>
      </c>
      <c r="N220" s="7">
        <f t="shared" si="38"/>
        <v>54</v>
      </c>
    </row>
    <row r="221" spans="1:14" x14ac:dyDescent="0.25">
      <c r="A221" s="12">
        <v>33</v>
      </c>
      <c r="B221" s="13" t="s">
        <v>44</v>
      </c>
      <c r="C221" s="11">
        <v>36</v>
      </c>
      <c r="D221" s="11">
        <v>33</v>
      </c>
      <c r="E221" s="11">
        <v>15</v>
      </c>
      <c r="F221" s="11">
        <v>14</v>
      </c>
      <c r="G221" s="11">
        <v>9</v>
      </c>
      <c r="H221" s="11">
        <v>8</v>
      </c>
      <c r="I221" s="11">
        <v>1</v>
      </c>
      <c r="J221" s="11">
        <v>1</v>
      </c>
      <c r="K221" s="11">
        <v>0</v>
      </c>
      <c r="L221" s="11">
        <v>0</v>
      </c>
      <c r="M221" s="7">
        <f t="shared" si="37"/>
        <v>61</v>
      </c>
      <c r="N221" s="7">
        <f t="shared" si="38"/>
        <v>56</v>
      </c>
    </row>
    <row r="222" spans="1:14" x14ac:dyDescent="0.25">
      <c r="A222" s="12">
        <v>34</v>
      </c>
      <c r="B222" s="13" t="s">
        <v>45</v>
      </c>
      <c r="C222" s="11">
        <v>239</v>
      </c>
      <c r="D222" s="11">
        <v>211</v>
      </c>
      <c r="E222" s="11">
        <v>36</v>
      </c>
      <c r="F222" s="11">
        <v>33</v>
      </c>
      <c r="G222" s="11">
        <v>1</v>
      </c>
      <c r="H222" s="11">
        <v>1</v>
      </c>
      <c r="I222" s="11">
        <v>0</v>
      </c>
      <c r="J222" s="11">
        <v>0</v>
      </c>
      <c r="K222" s="11">
        <v>1</v>
      </c>
      <c r="L222" s="11">
        <v>0</v>
      </c>
      <c r="M222" s="7">
        <f t="shared" si="37"/>
        <v>277</v>
      </c>
      <c r="N222" s="7">
        <f t="shared" si="38"/>
        <v>245</v>
      </c>
    </row>
    <row r="223" spans="1:14" x14ac:dyDescent="0.25">
      <c r="A223" s="12">
        <v>35</v>
      </c>
      <c r="B223" s="13" t="s">
        <v>46</v>
      </c>
      <c r="C223" s="11">
        <v>344</v>
      </c>
      <c r="D223" s="11">
        <v>275</v>
      </c>
      <c r="E223" s="11">
        <v>74</v>
      </c>
      <c r="F223" s="11">
        <v>65</v>
      </c>
      <c r="G223" s="11">
        <v>40</v>
      </c>
      <c r="H223" s="11">
        <v>23</v>
      </c>
      <c r="I223" s="11">
        <v>1</v>
      </c>
      <c r="J223" s="11">
        <v>1</v>
      </c>
      <c r="K223" s="11">
        <v>5</v>
      </c>
      <c r="L223" s="11">
        <v>5</v>
      </c>
      <c r="M223" s="7">
        <f t="shared" si="37"/>
        <v>464</v>
      </c>
      <c r="N223" s="7">
        <f t="shared" si="38"/>
        <v>369</v>
      </c>
    </row>
    <row r="224" spans="1:14" x14ac:dyDescent="0.25">
      <c r="A224" s="12">
        <v>36</v>
      </c>
      <c r="B224" s="13" t="s">
        <v>47</v>
      </c>
      <c r="C224" s="11">
        <v>353</v>
      </c>
      <c r="D224" s="11">
        <v>348</v>
      </c>
      <c r="E224" s="11">
        <v>77</v>
      </c>
      <c r="F224" s="11">
        <v>70</v>
      </c>
      <c r="G224" s="11">
        <v>3</v>
      </c>
      <c r="H224" s="11">
        <v>3</v>
      </c>
      <c r="I224" s="11">
        <v>0</v>
      </c>
      <c r="J224" s="11">
        <v>0</v>
      </c>
      <c r="K224" s="11">
        <v>0</v>
      </c>
      <c r="L224" s="11">
        <v>0</v>
      </c>
      <c r="M224" s="7">
        <f t="shared" si="37"/>
        <v>433</v>
      </c>
      <c r="N224" s="7">
        <f t="shared" si="38"/>
        <v>421</v>
      </c>
    </row>
    <row r="225" spans="1:14" x14ac:dyDescent="0.25">
      <c r="A225" s="12">
        <v>37</v>
      </c>
      <c r="B225" s="13" t="s">
        <v>48</v>
      </c>
      <c r="C225" s="11">
        <v>50</v>
      </c>
      <c r="D225" s="11">
        <v>50</v>
      </c>
      <c r="E225" s="11">
        <v>24</v>
      </c>
      <c r="F225" s="11">
        <v>24</v>
      </c>
      <c r="G225" s="11">
        <v>6</v>
      </c>
      <c r="H225" s="11">
        <v>6</v>
      </c>
      <c r="I225" s="11">
        <v>0</v>
      </c>
      <c r="J225" s="11">
        <v>0</v>
      </c>
      <c r="K225" s="11">
        <v>1</v>
      </c>
      <c r="L225" s="11">
        <v>1</v>
      </c>
      <c r="M225" s="7">
        <f t="shared" si="37"/>
        <v>81</v>
      </c>
      <c r="N225" s="7">
        <f t="shared" si="38"/>
        <v>81</v>
      </c>
    </row>
    <row r="226" spans="1:14" x14ac:dyDescent="0.25">
      <c r="A226" s="12">
        <v>38</v>
      </c>
      <c r="B226" s="13" t="s">
        <v>49</v>
      </c>
      <c r="C226" s="11">
        <v>91</v>
      </c>
      <c r="D226" s="11">
        <v>93</v>
      </c>
      <c r="E226" s="11">
        <v>36</v>
      </c>
      <c r="F226" s="11">
        <v>33</v>
      </c>
      <c r="G226" s="11">
        <v>16</v>
      </c>
      <c r="H226" s="11">
        <v>16</v>
      </c>
      <c r="I226" s="11">
        <v>2</v>
      </c>
      <c r="J226" s="11">
        <v>2</v>
      </c>
      <c r="K226" s="11">
        <v>2</v>
      </c>
      <c r="L226" s="11">
        <v>2</v>
      </c>
      <c r="M226" s="7">
        <f t="shared" si="37"/>
        <v>147</v>
      </c>
      <c r="N226" s="7">
        <f t="shared" si="38"/>
        <v>146</v>
      </c>
    </row>
    <row r="227" spans="1:14" x14ac:dyDescent="0.25">
      <c r="A227" s="12">
        <v>39</v>
      </c>
      <c r="B227" s="13" t="s">
        <v>50</v>
      </c>
      <c r="C227" s="11">
        <v>181</v>
      </c>
      <c r="D227" s="11">
        <v>94</v>
      </c>
      <c r="E227" s="11">
        <v>57</v>
      </c>
      <c r="F227" s="11">
        <v>29</v>
      </c>
      <c r="G227" s="11">
        <v>2</v>
      </c>
      <c r="H227" s="11">
        <v>0</v>
      </c>
      <c r="I227" s="11">
        <v>0</v>
      </c>
      <c r="J227" s="11">
        <v>0</v>
      </c>
      <c r="K227" s="11">
        <v>1</v>
      </c>
      <c r="L227" s="11">
        <v>0</v>
      </c>
      <c r="M227" s="7">
        <f t="shared" si="37"/>
        <v>241</v>
      </c>
      <c r="N227" s="7">
        <f t="shared" si="38"/>
        <v>123</v>
      </c>
    </row>
    <row r="228" spans="1:14" x14ac:dyDescent="0.25">
      <c r="A228" s="12">
        <v>40</v>
      </c>
      <c r="B228" s="13" t="s">
        <v>96</v>
      </c>
      <c r="C228" s="11">
        <v>278</v>
      </c>
      <c r="D228" s="11">
        <v>237</v>
      </c>
      <c r="E228" s="11">
        <v>52</v>
      </c>
      <c r="F228" s="11">
        <v>43</v>
      </c>
      <c r="G228" s="11">
        <v>8</v>
      </c>
      <c r="H228" s="11">
        <v>7</v>
      </c>
      <c r="I228" s="11">
        <v>2</v>
      </c>
      <c r="J228" s="11">
        <v>1</v>
      </c>
      <c r="K228" s="11">
        <v>4</v>
      </c>
      <c r="L228" s="11">
        <v>4</v>
      </c>
      <c r="M228" s="7">
        <f t="shared" si="37"/>
        <v>344</v>
      </c>
      <c r="N228" s="7">
        <f t="shared" si="38"/>
        <v>292</v>
      </c>
    </row>
    <row r="229" spans="1:14" x14ac:dyDescent="0.25">
      <c r="A229" s="12">
        <v>41</v>
      </c>
      <c r="B229" s="13" t="s">
        <v>51</v>
      </c>
      <c r="C229" s="11">
        <v>330</v>
      </c>
      <c r="D229" s="11">
        <v>303</v>
      </c>
      <c r="E229" s="11">
        <v>54</v>
      </c>
      <c r="F229" s="11">
        <v>54</v>
      </c>
      <c r="G229" s="11">
        <v>15</v>
      </c>
      <c r="H229" s="11">
        <v>15</v>
      </c>
      <c r="I229" s="11">
        <v>0</v>
      </c>
      <c r="J229" s="11">
        <v>0</v>
      </c>
      <c r="K229" s="11">
        <v>0</v>
      </c>
      <c r="L229" s="11">
        <v>0</v>
      </c>
      <c r="M229" s="7">
        <f t="shared" si="37"/>
        <v>399</v>
      </c>
      <c r="N229" s="7">
        <f t="shared" si="38"/>
        <v>372</v>
      </c>
    </row>
    <row r="230" spans="1:14" x14ac:dyDescent="0.25">
      <c r="A230" s="12">
        <v>42</v>
      </c>
      <c r="B230" s="13" t="s">
        <v>52</v>
      </c>
      <c r="C230" s="11">
        <v>234</v>
      </c>
      <c r="D230" s="11">
        <v>250</v>
      </c>
      <c r="E230" s="11">
        <v>49</v>
      </c>
      <c r="F230" s="11">
        <v>41</v>
      </c>
      <c r="G230" s="11">
        <v>5</v>
      </c>
      <c r="H230" s="11">
        <v>4</v>
      </c>
      <c r="I230" s="11">
        <v>0</v>
      </c>
      <c r="J230" s="11">
        <v>0</v>
      </c>
      <c r="K230" s="11">
        <v>0</v>
      </c>
      <c r="L230" s="11">
        <v>0</v>
      </c>
      <c r="M230" s="7">
        <f t="shared" si="37"/>
        <v>288</v>
      </c>
      <c r="N230" s="7">
        <f t="shared" si="38"/>
        <v>295</v>
      </c>
    </row>
    <row r="231" spans="1:14" x14ac:dyDescent="0.25">
      <c r="A231" s="12">
        <v>43</v>
      </c>
      <c r="B231" s="13" t="s">
        <v>103</v>
      </c>
      <c r="C231" s="11">
        <v>47</v>
      </c>
      <c r="D231" s="11">
        <v>43</v>
      </c>
      <c r="E231" s="11">
        <v>18</v>
      </c>
      <c r="F231" s="11">
        <v>18</v>
      </c>
      <c r="G231" s="11">
        <v>0</v>
      </c>
      <c r="H231" s="11">
        <v>0</v>
      </c>
      <c r="I231" s="11">
        <v>3</v>
      </c>
      <c r="J231" s="11">
        <v>2</v>
      </c>
      <c r="K231" s="11">
        <v>1</v>
      </c>
      <c r="L231" s="11">
        <v>0</v>
      </c>
      <c r="M231" s="7">
        <f t="shared" si="37"/>
        <v>69</v>
      </c>
      <c r="N231" s="7">
        <f t="shared" si="38"/>
        <v>63</v>
      </c>
    </row>
    <row r="232" spans="1:14" x14ac:dyDescent="0.25">
      <c r="A232" s="12">
        <v>44</v>
      </c>
      <c r="B232" s="13" t="s">
        <v>54</v>
      </c>
      <c r="C232" s="11">
        <v>61</v>
      </c>
      <c r="D232" s="11">
        <v>60</v>
      </c>
      <c r="E232" s="11">
        <v>21</v>
      </c>
      <c r="F232" s="11">
        <v>21</v>
      </c>
      <c r="G232" s="11">
        <v>4</v>
      </c>
      <c r="H232" s="11">
        <v>2</v>
      </c>
      <c r="I232" s="11">
        <v>0</v>
      </c>
      <c r="J232" s="11">
        <v>0</v>
      </c>
      <c r="K232" s="11">
        <v>0</v>
      </c>
      <c r="L232" s="11">
        <v>0</v>
      </c>
      <c r="M232" s="7">
        <f t="shared" si="37"/>
        <v>86</v>
      </c>
      <c r="N232" s="7">
        <f t="shared" si="38"/>
        <v>83</v>
      </c>
    </row>
    <row r="233" spans="1:14" x14ac:dyDescent="0.25">
      <c r="A233" s="12">
        <v>45</v>
      </c>
      <c r="B233" s="13" t="s">
        <v>55</v>
      </c>
      <c r="C233" s="11">
        <v>615</v>
      </c>
      <c r="D233" s="11">
        <v>616</v>
      </c>
      <c r="E233" s="11">
        <v>106</v>
      </c>
      <c r="F233" s="11">
        <v>105</v>
      </c>
      <c r="G233" s="11">
        <v>3</v>
      </c>
      <c r="H233" s="11">
        <v>3</v>
      </c>
      <c r="I233" s="11">
        <v>0</v>
      </c>
      <c r="J233" s="11">
        <v>0</v>
      </c>
      <c r="K233" s="11">
        <v>1</v>
      </c>
      <c r="L233" s="11">
        <v>1</v>
      </c>
      <c r="M233" s="7">
        <f t="shared" si="37"/>
        <v>725</v>
      </c>
      <c r="N233" s="7">
        <f t="shared" si="38"/>
        <v>725</v>
      </c>
    </row>
    <row r="234" spans="1:14" x14ac:dyDescent="0.25">
      <c r="A234" s="12">
        <v>46</v>
      </c>
      <c r="B234" s="13" t="s">
        <v>56</v>
      </c>
      <c r="C234" s="11">
        <v>508</v>
      </c>
      <c r="D234" s="11">
        <v>430</v>
      </c>
      <c r="E234" s="11">
        <v>109</v>
      </c>
      <c r="F234" s="11">
        <v>93</v>
      </c>
      <c r="G234" s="11">
        <v>6</v>
      </c>
      <c r="H234" s="11">
        <v>6</v>
      </c>
      <c r="I234" s="11">
        <v>0</v>
      </c>
      <c r="J234" s="11">
        <v>0</v>
      </c>
      <c r="K234" s="11">
        <v>0</v>
      </c>
      <c r="L234" s="11">
        <v>0</v>
      </c>
      <c r="M234" s="7">
        <f t="shared" si="37"/>
        <v>623</v>
      </c>
      <c r="N234" s="7">
        <f t="shared" si="38"/>
        <v>529</v>
      </c>
    </row>
    <row r="235" spans="1:14" x14ac:dyDescent="0.25">
      <c r="B235" s="8" t="s">
        <v>10</v>
      </c>
      <c r="C235" s="9">
        <f>SUM(C192:C234)</f>
        <v>28061</v>
      </c>
      <c r="D235" s="9">
        <f t="shared" ref="D235:N235" si="39">SUM(D192:D234)</f>
        <v>15781</v>
      </c>
      <c r="E235" s="9">
        <f t="shared" si="39"/>
        <v>7122</v>
      </c>
      <c r="F235" s="9">
        <f t="shared" si="39"/>
        <v>5211</v>
      </c>
      <c r="G235" s="9">
        <f t="shared" si="39"/>
        <v>1225</v>
      </c>
      <c r="H235" s="9">
        <f t="shared" si="39"/>
        <v>812</v>
      </c>
      <c r="I235" s="9">
        <f t="shared" si="39"/>
        <v>760</v>
      </c>
      <c r="J235" s="9">
        <f t="shared" si="39"/>
        <v>508</v>
      </c>
      <c r="K235" s="9">
        <f t="shared" si="39"/>
        <v>648</v>
      </c>
      <c r="L235" s="9">
        <f t="shared" si="39"/>
        <v>393</v>
      </c>
      <c r="M235" s="9">
        <f t="shared" si="39"/>
        <v>37816</v>
      </c>
      <c r="N235" s="9">
        <f t="shared" si="39"/>
        <v>22705</v>
      </c>
    </row>
    <row r="236" spans="1:14" ht="15.75" x14ac:dyDescent="0.25">
      <c r="A236" s="52" t="s">
        <v>57</v>
      </c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</row>
    <row r="237" spans="1:14" x14ac:dyDescent="0.25">
      <c r="A237" s="3">
        <v>47</v>
      </c>
      <c r="B237" s="4" t="s">
        <v>58</v>
      </c>
      <c r="C237" s="11">
        <v>910</v>
      </c>
      <c r="D237" s="11">
        <v>631</v>
      </c>
      <c r="E237" s="11">
        <v>149</v>
      </c>
      <c r="F237" s="11">
        <v>136</v>
      </c>
      <c r="G237" s="11">
        <v>111</v>
      </c>
      <c r="H237" s="11">
        <v>97</v>
      </c>
      <c r="I237" s="11">
        <v>0</v>
      </c>
      <c r="J237" s="11">
        <v>0</v>
      </c>
      <c r="K237" s="10">
        <v>0</v>
      </c>
      <c r="L237" s="10">
        <v>0</v>
      </c>
      <c r="M237" s="7">
        <f>C237+E237+I237+K237+G237</f>
        <v>1170</v>
      </c>
      <c r="N237" s="7">
        <f>D237+F237+J237+L237+H237</f>
        <v>864</v>
      </c>
    </row>
    <row r="238" spans="1:14" x14ac:dyDescent="0.25">
      <c r="A238" s="3">
        <v>48</v>
      </c>
      <c r="B238" s="4" t="s">
        <v>59</v>
      </c>
      <c r="C238" s="11">
        <v>250</v>
      </c>
      <c r="D238" s="11">
        <v>190</v>
      </c>
      <c r="E238" s="11">
        <v>60</v>
      </c>
      <c r="F238" s="11">
        <v>49</v>
      </c>
      <c r="G238" s="11">
        <v>1</v>
      </c>
      <c r="H238" s="11">
        <v>1</v>
      </c>
      <c r="I238" s="11">
        <v>0</v>
      </c>
      <c r="J238" s="11">
        <v>0</v>
      </c>
      <c r="K238" s="10">
        <v>0</v>
      </c>
      <c r="L238" s="10">
        <v>0</v>
      </c>
      <c r="M238" s="7">
        <f t="shared" ref="M238:M251" si="40">C238+E238+I238+K238+G238</f>
        <v>311</v>
      </c>
      <c r="N238" s="7">
        <f t="shared" ref="N238:N251" si="41">D238+F238+J238+L238+H238</f>
        <v>240</v>
      </c>
    </row>
    <row r="239" spans="1:14" x14ac:dyDescent="0.25">
      <c r="A239" s="3">
        <v>49</v>
      </c>
      <c r="B239" s="4" t="s">
        <v>60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78</v>
      </c>
      <c r="J239" s="11">
        <v>37</v>
      </c>
      <c r="K239" s="10">
        <v>46</v>
      </c>
      <c r="L239" s="10">
        <v>20</v>
      </c>
      <c r="M239" s="7">
        <f t="shared" si="40"/>
        <v>124</v>
      </c>
      <c r="N239" s="7">
        <f t="shared" si="41"/>
        <v>57</v>
      </c>
    </row>
    <row r="240" spans="1:14" x14ac:dyDescent="0.25">
      <c r="A240" s="3">
        <v>50</v>
      </c>
      <c r="B240" s="4" t="s">
        <v>61</v>
      </c>
      <c r="C240" s="11">
        <v>1615</v>
      </c>
      <c r="D240" s="11">
        <v>1270</v>
      </c>
      <c r="E240" s="11">
        <v>698</v>
      </c>
      <c r="F240" s="11">
        <v>608</v>
      </c>
      <c r="G240" s="11">
        <v>38</v>
      </c>
      <c r="H240" s="11">
        <v>33</v>
      </c>
      <c r="I240" s="11">
        <v>2</v>
      </c>
      <c r="J240" s="11">
        <v>1</v>
      </c>
      <c r="K240" s="10">
        <v>1</v>
      </c>
      <c r="L240" s="10">
        <v>1</v>
      </c>
      <c r="M240" s="7">
        <f t="shared" si="40"/>
        <v>2354</v>
      </c>
      <c r="N240" s="7">
        <f t="shared" si="41"/>
        <v>1913</v>
      </c>
    </row>
    <row r="241" spans="1:14" x14ac:dyDescent="0.25">
      <c r="A241" s="3">
        <v>51</v>
      </c>
      <c r="B241" s="4" t="s">
        <v>62</v>
      </c>
      <c r="C241" s="10">
        <v>2902</v>
      </c>
      <c r="D241" s="10">
        <v>858</v>
      </c>
      <c r="E241" s="10">
        <v>416</v>
      </c>
      <c r="F241" s="10">
        <v>296</v>
      </c>
      <c r="G241" s="10">
        <v>122</v>
      </c>
      <c r="H241" s="10">
        <v>59</v>
      </c>
      <c r="I241" s="11">
        <v>10</v>
      </c>
      <c r="J241" s="11">
        <v>0</v>
      </c>
      <c r="K241" s="10">
        <v>5</v>
      </c>
      <c r="L241" s="10">
        <v>0</v>
      </c>
      <c r="M241" s="7">
        <f t="shared" si="40"/>
        <v>3455</v>
      </c>
      <c r="N241" s="7">
        <f t="shared" si="41"/>
        <v>1213</v>
      </c>
    </row>
    <row r="242" spans="1:14" x14ac:dyDescent="0.25">
      <c r="A242" s="3">
        <v>52</v>
      </c>
      <c r="B242" s="4" t="s">
        <v>63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1">
        <v>169</v>
      </c>
      <c r="J242" s="11">
        <v>110</v>
      </c>
      <c r="K242" s="10">
        <v>116</v>
      </c>
      <c r="L242" s="10">
        <v>73</v>
      </c>
      <c r="M242" s="7">
        <f t="shared" si="40"/>
        <v>285</v>
      </c>
      <c r="N242" s="7">
        <f t="shared" si="41"/>
        <v>183</v>
      </c>
    </row>
    <row r="243" spans="1:14" x14ac:dyDescent="0.25">
      <c r="A243" s="3">
        <v>53</v>
      </c>
      <c r="B243" s="4" t="s">
        <v>64</v>
      </c>
      <c r="C243" s="10">
        <v>160</v>
      </c>
      <c r="D243" s="10">
        <v>148</v>
      </c>
      <c r="E243" s="10">
        <v>76</v>
      </c>
      <c r="F243" s="10">
        <v>74</v>
      </c>
      <c r="G243" s="10">
        <v>10</v>
      </c>
      <c r="H243" s="10">
        <v>9</v>
      </c>
      <c r="I243" s="11">
        <v>7</v>
      </c>
      <c r="J243" s="11">
        <v>7</v>
      </c>
      <c r="K243" s="10">
        <v>6</v>
      </c>
      <c r="L243" s="10">
        <v>6</v>
      </c>
      <c r="M243" s="7">
        <f t="shared" si="40"/>
        <v>259</v>
      </c>
      <c r="N243" s="7">
        <f t="shared" si="41"/>
        <v>244</v>
      </c>
    </row>
    <row r="244" spans="1:14" x14ac:dyDescent="0.25">
      <c r="A244" s="3">
        <v>54</v>
      </c>
      <c r="B244" s="4" t="s">
        <v>65</v>
      </c>
      <c r="C244" s="10">
        <v>761</v>
      </c>
      <c r="D244" s="10">
        <v>531</v>
      </c>
      <c r="E244" s="10">
        <v>98</v>
      </c>
      <c r="F244" s="10">
        <v>84</v>
      </c>
      <c r="G244" s="10">
        <v>55</v>
      </c>
      <c r="H244" s="10">
        <v>41</v>
      </c>
      <c r="I244" s="11">
        <v>1</v>
      </c>
      <c r="J244" s="11">
        <v>1</v>
      </c>
      <c r="K244" s="10">
        <v>1</v>
      </c>
      <c r="L244" s="10">
        <v>1</v>
      </c>
      <c r="M244" s="7">
        <f t="shared" si="40"/>
        <v>916</v>
      </c>
      <c r="N244" s="7">
        <f t="shared" si="41"/>
        <v>658</v>
      </c>
    </row>
    <row r="245" spans="1:14" x14ac:dyDescent="0.25">
      <c r="A245" s="3">
        <v>55</v>
      </c>
      <c r="B245" s="4" t="s">
        <v>66</v>
      </c>
      <c r="C245" s="10">
        <v>596</v>
      </c>
      <c r="D245" s="10">
        <v>525</v>
      </c>
      <c r="E245" s="10">
        <v>209</v>
      </c>
      <c r="F245" s="10">
        <v>194</v>
      </c>
      <c r="G245" s="10">
        <v>35</v>
      </c>
      <c r="H245" s="10">
        <v>33</v>
      </c>
      <c r="I245" s="11">
        <v>1</v>
      </c>
      <c r="J245" s="11">
        <v>1</v>
      </c>
      <c r="K245" s="10">
        <v>3</v>
      </c>
      <c r="L245" s="10">
        <v>3</v>
      </c>
      <c r="M245" s="7">
        <f t="shared" si="40"/>
        <v>844</v>
      </c>
      <c r="N245" s="7">
        <f t="shared" si="41"/>
        <v>756</v>
      </c>
    </row>
    <row r="246" spans="1:14" x14ac:dyDescent="0.25">
      <c r="A246" s="3">
        <v>56</v>
      </c>
      <c r="B246" s="4" t="s">
        <v>67</v>
      </c>
      <c r="C246" s="10">
        <v>1215</v>
      </c>
      <c r="D246" s="10">
        <v>759</v>
      </c>
      <c r="E246" s="10">
        <v>242</v>
      </c>
      <c r="F246" s="10">
        <v>205</v>
      </c>
      <c r="G246" s="10">
        <v>138</v>
      </c>
      <c r="H246" s="10">
        <v>95</v>
      </c>
      <c r="I246" s="11">
        <v>0</v>
      </c>
      <c r="J246" s="11">
        <v>0</v>
      </c>
      <c r="K246" s="10">
        <v>1</v>
      </c>
      <c r="L246" s="10">
        <v>1</v>
      </c>
      <c r="M246" s="7">
        <f t="shared" si="40"/>
        <v>1596</v>
      </c>
      <c r="N246" s="7">
        <f t="shared" si="41"/>
        <v>1060</v>
      </c>
    </row>
    <row r="247" spans="1:14" x14ac:dyDescent="0.25">
      <c r="A247" s="3">
        <v>57</v>
      </c>
      <c r="B247" s="4" t="s">
        <v>68</v>
      </c>
      <c r="C247" s="10">
        <v>370</v>
      </c>
      <c r="D247" s="10">
        <v>288</v>
      </c>
      <c r="E247" s="10">
        <v>52</v>
      </c>
      <c r="F247" s="10">
        <v>49</v>
      </c>
      <c r="G247" s="10">
        <v>141</v>
      </c>
      <c r="H247" s="10">
        <v>108</v>
      </c>
      <c r="I247" s="11">
        <v>1</v>
      </c>
      <c r="J247" s="11">
        <v>1</v>
      </c>
      <c r="K247" s="10">
        <v>0</v>
      </c>
      <c r="L247" s="10">
        <v>0</v>
      </c>
      <c r="M247" s="7">
        <f t="shared" si="40"/>
        <v>564</v>
      </c>
      <c r="N247" s="7">
        <f t="shared" si="41"/>
        <v>446</v>
      </c>
    </row>
    <row r="248" spans="1:14" x14ac:dyDescent="0.25">
      <c r="A248" s="3">
        <v>58</v>
      </c>
      <c r="B248" s="4" t="s">
        <v>69</v>
      </c>
      <c r="C248" s="10">
        <v>1212</v>
      </c>
      <c r="D248" s="10">
        <v>997</v>
      </c>
      <c r="E248" s="10">
        <v>602</v>
      </c>
      <c r="F248" s="10">
        <v>534</v>
      </c>
      <c r="G248" s="10">
        <v>115</v>
      </c>
      <c r="H248" s="10">
        <v>106</v>
      </c>
      <c r="I248" s="11">
        <v>18</v>
      </c>
      <c r="J248" s="11">
        <v>15</v>
      </c>
      <c r="K248" s="10">
        <v>3</v>
      </c>
      <c r="L248" s="10">
        <v>1</v>
      </c>
      <c r="M248" s="7">
        <f t="shared" si="40"/>
        <v>1950</v>
      </c>
      <c r="N248" s="7">
        <f t="shared" si="41"/>
        <v>1653</v>
      </c>
    </row>
    <row r="249" spans="1:14" x14ac:dyDescent="0.25">
      <c r="A249" s="12">
        <v>59</v>
      </c>
      <c r="B249" s="4" t="s">
        <v>70</v>
      </c>
      <c r="C249" s="11">
        <v>289</v>
      </c>
      <c r="D249" s="11">
        <v>273</v>
      </c>
      <c r="E249" s="11">
        <v>157</v>
      </c>
      <c r="F249" s="11">
        <v>148</v>
      </c>
      <c r="G249" s="11">
        <v>9</v>
      </c>
      <c r="H249" s="11">
        <v>7</v>
      </c>
      <c r="I249" s="11">
        <v>30</v>
      </c>
      <c r="J249" s="11">
        <v>29</v>
      </c>
      <c r="K249" s="10">
        <v>19</v>
      </c>
      <c r="L249" s="10">
        <v>18</v>
      </c>
      <c r="M249" s="7">
        <f t="shared" si="40"/>
        <v>504</v>
      </c>
      <c r="N249" s="7">
        <f t="shared" si="41"/>
        <v>475</v>
      </c>
    </row>
    <row r="250" spans="1:14" x14ac:dyDescent="0.25">
      <c r="A250" s="12">
        <v>60</v>
      </c>
      <c r="B250" s="4" t="s">
        <v>71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242</v>
      </c>
      <c r="J250" s="11">
        <v>239</v>
      </c>
      <c r="K250" s="10">
        <v>180</v>
      </c>
      <c r="L250" s="10">
        <v>175</v>
      </c>
      <c r="M250" s="7">
        <f t="shared" si="40"/>
        <v>422</v>
      </c>
      <c r="N250" s="7">
        <f t="shared" si="41"/>
        <v>414</v>
      </c>
    </row>
    <row r="251" spans="1:14" x14ac:dyDescent="0.25">
      <c r="A251" s="12">
        <v>61</v>
      </c>
      <c r="B251" s="4" t="s">
        <v>72</v>
      </c>
      <c r="C251" s="11">
        <v>349</v>
      </c>
      <c r="D251" s="11">
        <v>338</v>
      </c>
      <c r="E251" s="11">
        <v>725</v>
      </c>
      <c r="F251" s="11">
        <v>708</v>
      </c>
      <c r="G251" s="11">
        <v>3</v>
      </c>
      <c r="H251" s="11">
        <v>3</v>
      </c>
      <c r="I251" s="11">
        <v>804</v>
      </c>
      <c r="J251" s="11">
        <v>790</v>
      </c>
      <c r="K251" s="10">
        <v>491</v>
      </c>
      <c r="L251" s="10">
        <v>483</v>
      </c>
      <c r="M251" s="7">
        <f t="shared" si="40"/>
        <v>2372</v>
      </c>
      <c r="N251" s="7">
        <f t="shared" si="41"/>
        <v>2322</v>
      </c>
    </row>
    <row r="252" spans="1:14" x14ac:dyDescent="0.25">
      <c r="A252" s="32">
        <v>62</v>
      </c>
      <c r="B252" s="33" t="s">
        <v>73</v>
      </c>
      <c r="C252" s="32"/>
      <c r="D252" s="32"/>
      <c r="E252" s="32"/>
      <c r="F252" s="32"/>
      <c r="G252" s="32"/>
      <c r="H252" s="32"/>
      <c r="I252" s="32"/>
      <c r="J252" s="32"/>
      <c r="K252" s="34"/>
      <c r="L252" s="34"/>
      <c r="M252" s="35">
        <f t="shared" ref="M252" si="42">C252+E252+I252+K252</f>
        <v>0</v>
      </c>
      <c r="N252" s="35">
        <f t="shared" ref="N252" si="43">D252+F252+J252+L252</f>
        <v>0</v>
      </c>
    </row>
    <row r="253" spans="1:14" x14ac:dyDescent="0.25">
      <c r="B253" s="8" t="s">
        <v>10</v>
      </c>
      <c r="C253" s="8">
        <f>SUM(C237:C252)</f>
        <v>10629</v>
      </c>
      <c r="D253" s="8">
        <f t="shared" ref="D253:N253" si="44">SUM(D237:D252)</f>
        <v>6808</v>
      </c>
      <c r="E253" s="8">
        <f t="shared" si="44"/>
        <v>3484</v>
      </c>
      <c r="F253" s="8">
        <f t="shared" si="44"/>
        <v>3085</v>
      </c>
      <c r="G253" s="8">
        <f t="shared" si="44"/>
        <v>778</v>
      </c>
      <c r="H253" s="8">
        <f t="shared" si="44"/>
        <v>592</v>
      </c>
      <c r="I253" s="8">
        <f t="shared" si="44"/>
        <v>1363</v>
      </c>
      <c r="J253" s="8">
        <f t="shared" si="44"/>
        <v>1231</v>
      </c>
      <c r="K253" s="8">
        <f t="shared" si="44"/>
        <v>872</v>
      </c>
      <c r="L253" s="8">
        <f t="shared" si="44"/>
        <v>782</v>
      </c>
      <c r="M253" s="8">
        <f t="shared" si="44"/>
        <v>17126</v>
      </c>
      <c r="N253" s="8">
        <f t="shared" si="44"/>
        <v>12498</v>
      </c>
    </row>
    <row r="254" spans="1:14" ht="15.75" x14ac:dyDescent="0.25">
      <c r="A254" s="52" t="s">
        <v>74</v>
      </c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</row>
    <row r="255" spans="1:14" x14ac:dyDescent="0.25">
      <c r="A255" s="3">
        <v>63</v>
      </c>
      <c r="B255" s="4" t="s">
        <v>75</v>
      </c>
      <c r="C255" s="10">
        <v>577</v>
      </c>
      <c r="D255" s="10">
        <v>493</v>
      </c>
      <c r="E255" s="10">
        <v>238</v>
      </c>
      <c r="F255" s="10">
        <v>209</v>
      </c>
      <c r="G255" s="10">
        <v>6</v>
      </c>
      <c r="H255" s="10">
        <v>6</v>
      </c>
      <c r="I255" s="10">
        <v>28</v>
      </c>
      <c r="J255" s="10">
        <v>23</v>
      </c>
      <c r="K255" s="10">
        <v>20</v>
      </c>
      <c r="L255" s="10">
        <v>19</v>
      </c>
      <c r="M255" s="7">
        <f>C255+E255+I255+K255+G255</f>
        <v>869</v>
      </c>
      <c r="N255" s="7">
        <f>D255+F255+J255+L255+H255</f>
        <v>750</v>
      </c>
    </row>
    <row r="256" spans="1:14" x14ac:dyDescent="0.25">
      <c r="A256" s="3">
        <v>64</v>
      </c>
      <c r="B256" s="4" t="s">
        <v>76</v>
      </c>
      <c r="C256" s="10">
        <v>325</v>
      </c>
      <c r="D256" s="10">
        <v>285</v>
      </c>
      <c r="E256" s="10">
        <v>171</v>
      </c>
      <c r="F256" s="10">
        <v>159</v>
      </c>
      <c r="G256" s="10">
        <v>5</v>
      </c>
      <c r="H256" s="10">
        <v>5</v>
      </c>
      <c r="I256" s="10">
        <v>19</v>
      </c>
      <c r="J256" s="10">
        <v>16</v>
      </c>
      <c r="K256" s="10">
        <v>8</v>
      </c>
      <c r="L256" s="10">
        <v>6</v>
      </c>
      <c r="M256" s="7">
        <f t="shared" ref="M256:M260" si="45">C256+E256+I256+K256+G256</f>
        <v>528</v>
      </c>
      <c r="N256" s="7">
        <f t="shared" ref="N256:N260" si="46">D256+F256+J256+L256+H256</f>
        <v>471</v>
      </c>
    </row>
    <row r="257" spans="1:14" x14ac:dyDescent="0.25">
      <c r="A257" s="3">
        <v>65</v>
      </c>
      <c r="B257" s="4" t="s">
        <v>77</v>
      </c>
      <c r="C257" s="10">
        <v>333</v>
      </c>
      <c r="D257" s="10">
        <v>203</v>
      </c>
      <c r="E257" s="10">
        <v>143</v>
      </c>
      <c r="F257" s="10">
        <v>98</v>
      </c>
      <c r="G257" s="10">
        <v>2</v>
      </c>
      <c r="H257" s="10">
        <v>2</v>
      </c>
      <c r="I257" s="10">
        <v>13</v>
      </c>
      <c r="J257" s="10">
        <v>8</v>
      </c>
      <c r="K257" s="10">
        <v>11</v>
      </c>
      <c r="L257" s="10">
        <v>8</v>
      </c>
      <c r="M257" s="7">
        <f t="shared" si="45"/>
        <v>502</v>
      </c>
      <c r="N257" s="7">
        <f t="shared" si="46"/>
        <v>319</v>
      </c>
    </row>
    <row r="258" spans="1:14" x14ac:dyDescent="0.25">
      <c r="A258" s="3">
        <v>66</v>
      </c>
      <c r="B258" s="4" t="s">
        <v>78</v>
      </c>
      <c r="C258" s="10">
        <v>1225</v>
      </c>
      <c r="D258" s="10">
        <v>885</v>
      </c>
      <c r="E258" s="10">
        <v>429</v>
      </c>
      <c r="F258" s="10">
        <v>359</v>
      </c>
      <c r="G258" s="10">
        <v>42</v>
      </c>
      <c r="H258" s="10">
        <v>31</v>
      </c>
      <c r="I258" s="10">
        <v>64</v>
      </c>
      <c r="J258" s="10">
        <v>57</v>
      </c>
      <c r="K258" s="10">
        <v>34</v>
      </c>
      <c r="L258" s="10">
        <v>29</v>
      </c>
      <c r="M258" s="7">
        <f t="shared" si="45"/>
        <v>1794</v>
      </c>
      <c r="N258" s="7">
        <f t="shared" si="46"/>
        <v>1361</v>
      </c>
    </row>
    <row r="259" spans="1:14" x14ac:dyDescent="0.25">
      <c r="A259" s="3">
        <v>67</v>
      </c>
      <c r="B259" s="4" t="s">
        <v>79</v>
      </c>
      <c r="C259" s="10">
        <v>1029</v>
      </c>
      <c r="D259" s="10">
        <v>662</v>
      </c>
      <c r="E259" s="10">
        <v>245</v>
      </c>
      <c r="F259" s="10">
        <v>190</v>
      </c>
      <c r="G259" s="10">
        <v>54</v>
      </c>
      <c r="H259" s="10">
        <v>46</v>
      </c>
      <c r="I259" s="10">
        <v>37</v>
      </c>
      <c r="J259" s="10">
        <v>26</v>
      </c>
      <c r="K259" s="10">
        <v>30</v>
      </c>
      <c r="L259" s="10">
        <v>23</v>
      </c>
      <c r="M259" s="7">
        <f t="shared" si="45"/>
        <v>1395</v>
      </c>
      <c r="N259" s="7">
        <f t="shared" si="46"/>
        <v>947</v>
      </c>
    </row>
    <row r="260" spans="1:14" x14ac:dyDescent="0.25">
      <c r="A260" s="3">
        <v>68</v>
      </c>
      <c r="B260" s="4" t="s">
        <v>80</v>
      </c>
      <c r="C260" s="10">
        <v>218</v>
      </c>
      <c r="D260" s="10">
        <v>168</v>
      </c>
      <c r="E260" s="10">
        <v>73</v>
      </c>
      <c r="F260" s="10">
        <v>67</v>
      </c>
      <c r="G260" s="10">
        <v>9</v>
      </c>
      <c r="H260" s="10">
        <v>7</v>
      </c>
      <c r="I260" s="10">
        <v>8</v>
      </c>
      <c r="J260" s="10">
        <v>5</v>
      </c>
      <c r="K260" s="10">
        <v>8</v>
      </c>
      <c r="L260" s="10">
        <v>5</v>
      </c>
      <c r="M260" s="7">
        <f t="shared" si="45"/>
        <v>316</v>
      </c>
      <c r="N260" s="7">
        <f t="shared" si="46"/>
        <v>252</v>
      </c>
    </row>
    <row r="261" spans="1:14" x14ac:dyDescent="0.25">
      <c r="B261" s="8" t="s">
        <v>10</v>
      </c>
      <c r="C261" s="9">
        <f>SUM(C255:C260)</f>
        <v>3707</v>
      </c>
      <c r="D261" s="9">
        <f t="shared" ref="D261:N261" si="47">SUM(D255:D260)</f>
        <v>2696</v>
      </c>
      <c r="E261" s="9">
        <f t="shared" si="47"/>
        <v>1299</v>
      </c>
      <c r="F261" s="9">
        <f t="shared" si="47"/>
        <v>1082</v>
      </c>
      <c r="G261" s="9">
        <f t="shared" si="47"/>
        <v>118</v>
      </c>
      <c r="H261" s="9">
        <f t="shared" si="47"/>
        <v>97</v>
      </c>
      <c r="I261" s="9">
        <f t="shared" si="47"/>
        <v>169</v>
      </c>
      <c r="J261" s="9">
        <f t="shared" si="47"/>
        <v>135</v>
      </c>
      <c r="K261" s="9">
        <f t="shared" si="47"/>
        <v>111</v>
      </c>
      <c r="L261" s="9">
        <f t="shared" si="47"/>
        <v>90</v>
      </c>
      <c r="M261" s="9">
        <f t="shared" si="47"/>
        <v>5404</v>
      </c>
      <c r="N261" s="9">
        <f t="shared" si="47"/>
        <v>4100</v>
      </c>
    </row>
    <row r="262" spans="1:14" ht="15.75" x14ac:dyDescent="0.25">
      <c r="A262" s="52" t="s">
        <v>81</v>
      </c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</row>
    <row r="263" spans="1:14" x14ac:dyDescent="0.25">
      <c r="A263" s="3">
        <v>69</v>
      </c>
      <c r="B263" s="4" t="s">
        <v>82</v>
      </c>
      <c r="C263" s="11">
        <v>1180</v>
      </c>
      <c r="D263" s="11">
        <v>906</v>
      </c>
      <c r="E263" s="11">
        <v>388</v>
      </c>
      <c r="F263" s="11">
        <v>341</v>
      </c>
      <c r="G263" s="11">
        <v>46</v>
      </c>
      <c r="H263" s="11">
        <v>41</v>
      </c>
      <c r="I263" s="11">
        <v>36</v>
      </c>
      <c r="J263" s="11">
        <v>25</v>
      </c>
      <c r="K263" s="11">
        <v>27</v>
      </c>
      <c r="L263" s="11">
        <v>18</v>
      </c>
      <c r="M263" s="7">
        <f>C263+E263+I263+K263+G263</f>
        <v>1677</v>
      </c>
      <c r="N263" s="7">
        <f>D263+F263+J263+L263+H263</f>
        <v>1331</v>
      </c>
    </row>
    <row r="264" spans="1:14" x14ac:dyDescent="0.25">
      <c r="A264" s="3">
        <v>70</v>
      </c>
      <c r="B264" s="4" t="s">
        <v>93</v>
      </c>
      <c r="C264" s="11">
        <v>27</v>
      </c>
      <c r="D264" s="11">
        <v>2</v>
      </c>
      <c r="E264" s="11">
        <v>9</v>
      </c>
      <c r="F264" s="11">
        <v>1</v>
      </c>
      <c r="G264" s="11">
        <v>0</v>
      </c>
      <c r="H264" s="11">
        <v>0</v>
      </c>
      <c r="I264" s="11">
        <v>2</v>
      </c>
      <c r="J264" s="11">
        <v>1</v>
      </c>
      <c r="K264" s="11">
        <v>0</v>
      </c>
      <c r="L264" s="11">
        <v>0</v>
      </c>
      <c r="M264" s="7">
        <f t="shared" ref="M264:M266" si="48">C264+E264+I264+K264+G264</f>
        <v>38</v>
      </c>
      <c r="N264" s="7">
        <f t="shared" ref="N264:N266" si="49">D264+F264+J264+L264+H264</f>
        <v>4</v>
      </c>
    </row>
    <row r="265" spans="1:14" x14ac:dyDescent="0.25">
      <c r="A265" s="3">
        <v>71</v>
      </c>
      <c r="B265" s="4" t="s">
        <v>83</v>
      </c>
      <c r="C265" s="11">
        <v>113</v>
      </c>
      <c r="D265" s="11">
        <v>65</v>
      </c>
      <c r="E265" s="11">
        <v>30</v>
      </c>
      <c r="F265" s="11">
        <v>27</v>
      </c>
      <c r="G265" s="11">
        <v>0</v>
      </c>
      <c r="H265" s="11">
        <v>0</v>
      </c>
      <c r="I265" s="11">
        <v>6</v>
      </c>
      <c r="J265" s="11">
        <v>2</v>
      </c>
      <c r="K265" s="11">
        <v>3</v>
      </c>
      <c r="L265" s="11">
        <v>2</v>
      </c>
      <c r="M265" s="7">
        <f t="shared" si="48"/>
        <v>152</v>
      </c>
      <c r="N265" s="7">
        <f t="shared" si="49"/>
        <v>96</v>
      </c>
    </row>
    <row r="266" spans="1:14" x14ac:dyDescent="0.25">
      <c r="A266" s="3">
        <v>72</v>
      </c>
      <c r="B266" s="15" t="s">
        <v>94</v>
      </c>
      <c r="C266" s="11">
        <v>45</v>
      </c>
      <c r="D266" s="11">
        <v>40</v>
      </c>
      <c r="E266" s="11">
        <v>11</v>
      </c>
      <c r="F266" s="11">
        <v>11</v>
      </c>
      <c r="G266" s="11">
        <v>3</v>
      </c>
      <c r="H266" s="11">
        <v>3</v>
      </c>
      <c r="I266" s="11">
        <v>1</v>
      </c>
      <c r="J266" s="11">
        <v>1</v>
      </c>
      <c r="K266" s="11">
        <v>1</v>
      </c>
      <c r="L266" s="11">
        <v>0</v>
      </c>
      <c r="M266" s="7">
        <f t="shared" si="48"/>
        <v>61</v>
      </c>
      <c r="N266" s="7">
        <f t="shared" si="49"/>
        <v>55</v>
      </c>
    </row>
    <row r="267" spans="1:14" x14ac:dyDescent="0.25">
      <c r="B267" s="8" t="s">
        <v>10</v>
      </c>
      <c r="C267" s="8">
        <f>SUM(C263:C266)</f>
        <v>1365</v>
      </c>
      <c r="D267" s="8">
        <f t="shared" ref="D267:N267" si="50">SUM(D263:D266)</f>
        <v>1013</v>
      </c>
      <c r="E267" s="8">
        <f t="shared" si="50"/>
        <v>438</v>
      </c>
      <c r="F267" s="8">
        <f t="shared" si="50"/>
        <v>380</v>
      </c>
      <c r="G267" s="8">
        <f t="shared" si="50"/>
        <v>49</v>
      </c>
      <c r="H267" s="8">
        <f t="shared" si="50"/>
        <v>44</v>
      </c>
      <c r="I267" s="8">
        <f t="shared" si="50"/>
        <v>45</v>
      </c>
      <c r="J267" s="8">
        <f t="shared" si="50"/>
        <v>29</v>
      </c>
      <c r="K267" s="8">
        <f t="shared" si="50"/>
        <v>31</v>
      </c>
      <c r="L267" s="8" t="s">
        <v>122</v>
      </c>
      <c r="M267" s="8">
        <f t="shared" si="50"/>
        <v>1928</v>
      </c>
      <c r="N267" s="8">
        <f t="shared" si="50"/>
        <v>1486</v>
      </c>
    </row>
    <row r="268" spans="1:14" x14ac:dyDescent="0.25">
      <c r="A268" s="57" t="s">
        <v>10</v>
      </c>
      <c r="B268" s="58"/>
      <c r="C268" s="14">
        <f>SUM(C190+C235+C253+C261+C267)</f>
        <v>46772</v>
      </c>
      <c r="D268" s="14">
        <f t="shared" ref="D268:N268" si="51">SUM(D190+D235+D253+D261+D267)</f>
        <v>27778</v>
      </c>
      <c r="E268" s="14">
        <f t="shared" si="51"/>
        <v>13073</v>
      </c>
      <c r="F268" s="14">
        <f t="shared" si="51"/>
        <v>10288</v>
      </c>
      <c r="G268" s="14">
        <f t="shared" si="51"/>
        <v>2495</v>
      </c>
      <c r="H268" s="14">
        <f t="shared" si="51"/>
        <v>1724</v>
      </c>
      <c r="I268" s="14">
        <f t="shared" si="51"/>
        <v>2391</v>
      </c>
      <c r="J268" s="14">
        <f t="shared" si="51"/>
        <v>1946</v>
      </c>
      <c r="K268" s="14">
        <f t="shared" si="51"/>
        <v>1694</v>
      </c>
      <c r="L268" s="14" t="e">
        <f t="shared" si="51"/>
        <v>#VALUE!</v>
      </c>
      <c r="M268" s="14">
        <f t="shared" si="51"/>
        <v>66425</v>
      </c>
      <c r="N268" s="14">
        <f t="shared" si="51"/>
        <v>40909</v>
      </c>
    </row>
  </sheetData>
  <mergeCells count="54">
    <mergeCell ref="A83:N83"/>
    <mergeCell ref="A1:N1"/>
    <mergeCell ref="A2:N2"/>
    <mergeCell ref="A3:N3"/>
    <mergeCell ref="A5:A6"/>
    <mergeCell ref="B5:B6"/>
    <mergeCell ref="C5:D5"/>
    <mergeCell ref="E5:F5"/>
    <mergeCell ref="I5:J5"/>
    <mergeCell ref="K5:L5"/>
    <mergeCell ref="M5:M6"/>
    <mergeCell ref="N5:N6"/>
    <mergeCell ref="A7:N7"/>
    <mergeCell ref="A12:N12"/>
    <mergeCell ref="A57:N57"/>
    <mergeCell ref="A75:N75"/>
    <mergeCell ref="A165:N165"/>
    <mergeCell ref="A89:B89"/>
    <mergeCell ref="A91:N91"/>
    <mergeCell ref="A92:N92"/>
    <mergeCell ref="A93:N93"/>
    <mergeCell ref="A95:A96"/>
    <mergeCell ref="B95:B96"/>
    <mergeCell ref="C95:D95"/>
    <mergeCell ref="E95:F95"/>
    <mergeCell ref="I95:J95"/>
    <mergeCell ref="K95:L95"/>
    <mergeCell ref="M95:M96"/>
    <mergeCell ref="N95:N96"/>
    <mergeCell ref="A97:N97"/>
    <mergeCell ref="A102:N102"/>
    <mergeCell ref="A147:N147"/>
    <mergeCell ref="A182:N182"/>
    <mergeCell ref="A184:A185"/>
    <mergeCell ref="B184:B185"/>
    <mergeCell ref="C184:D184"/>
    <mergeCell ref="E184:F184"/>
    <mergeCell ref="I184:J184"/>
    <mergeCell ref="A254:N254"/>
    <mergeCell ref="A262:N262"/>
    <mergeCell ref="A268:B268"/>
    <mergeCell ref="G5:H5"/>
    <mergeCell ref="G95:H95"/>
    <mergeCell ref="G184:H184"/>
    <mergeCell ref="K184:L184"/>
    <mergeCell ref="M184:M185"/>
    <mergeCell ref="N184:N185"/>
    <mergeCell ref="A186:N186"/>
    <mergeCell ref="A191:N191"/>
    <mergeCell ref="A236:N236"/>
    <mergeCell ref="A173:N173"/>
    <mergeCell ref="A179:B179"/>
    <mergeCell ref="A180:N180"/>
    <mergeCell ref="A181:N18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8"/>
  <sheetViews>
    <sheetView topLeftCell="A49" zoomScaleNormal="100" workbookViewId="0">
      <selection activeCell="G24" sqref="G24"/>
    </sheetView>
  </sheetViews>
  <sheetFormatPr defaultRowHeight="15" x14ac:dyDescent="0.25"/>
  <cols>
    <col min="2" max="2" width="49.7109375" customWidth="1"/>
  </cols>
  <sheetData>
    <row r="1" spans="1:14" ht="16.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75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15.75" x14ac:dyDescent="0.25">
      <c r="A3" s="55" t="s">
        <v>123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x14ac:dyDescent="0.25">
      <c r="A5" s="53" t="s">
        <v>2</v>
      </c>
      <c r="B5" s="53" t="s">
        <v>3</v>
      </c>
      <c r="C5" s="53" t="s">
        <v>112</v>
      </c>
      <c r="D5" s="53"/>
      <c r="E5" s="53" t="s">
        <v>113</v>
      </c>
      <c r="F5" s="53"/>
      <c r="G5" s="60" t="s">
        <v>7</v>
      </c>
      <c r="H5" s="61"/>
      <c r="I5" s="53" t="s">
        <v>114</v>
      </c>
      <c r="J5" s="53"/>
      <c r="K5" s="53" t="s">
        <v>115</v>
      </c>
      <c r="L5" s="53"/>
      <c r="M5" s="56" t="s">
        <v>8</v>
      </c>
      <c r="N5" s="53" t="s">
        <v>9</v>
      </c>
    </row>
    <row r="6" spans="1:14" x14ac:dyDescent="0.25">
      <c r="A6" s="53"/>
      <c r="B6" s="53"/>
      <c r="C6" s="39" t="s">
        <v>116</v>
      </c>
      <c r="D6" s="39" t="s">
        <v>118</v>
      </c>
      <c r="E6" s="39" t="s">
        <v>116</v>
      </c>
      <c r="F6" s="39" t="s">
        <v>118</v>
      </c>
      <c r="G6" s="39" t="s">
        <v>116</v>
      </c>
      <c r="H6" s="39" t="s">
        <v>118</v>
      </c>
      <c r="I6" s="39" t="s">
        <v>116</v>
      </c>
      <c r="J6" s="39" t="s">
        <v>118</v>
      </c>
      <c r="K6" s="39" t="s">
        <v>116</v>
      </c>
      <c r="L6" s="39" t="s">
        <v>118</v>
      </c>
      <c r="M6" s="56"/>
      <c r="N6" s="53"/>
    </row>
    <row r="7" spans="1:14" ht="15.75" x14ac:dyDescent="0.25">
      <c r="A7" s="52" t="s">
        <v>12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3">
        <v>1</v>
      </c>
      <c r="B8" s="4" t="s">
        <v>13</v>
      </c>
      <c r="C8" s="5">
        <v>2687</v>
      </c>
      <c r="D8" s="5">
        <v>1247</v>
      </c>
      <c r="E8" s="5">
        <v>703</v>
      </c>
      <c r="F8" s="5">
        <v>504</v>
      </c>
      <c r="G8" s="5">
        <v>279</v>
      </c>
      <c r="H8" s="5">
        <v>157</v>
      </c>
      <c r="I8" s="5">
        <v>56</v>
      </c>
      <c r="J8" s="5">
        <v>43</v>
      </c>
      <c r="K8" s="6">
        <v>32</v>
      </c>
      <c r="L8" s="6">
        <v>28</v>
      </c>
      <c r="M8" s="7">
        <f>C8+E8+G8+I8+K8</f>
        <v>3757</v>
      </c>
      <c r="N8" s="7">
        <f>D8+F8+H8+J8+L8</f>
        <v>1979</v>
      </c>
    </row>
    <row r="9" spans="1:14" x14ac:dyDescent="0.25">
      <c r="A9" s="12">
        <v>2</v>
      </c>
      <c r="B9" s="13" t="s">
        <v>14</v>
      </c>
      <c r="C9" s="43">
        <v>221</v>
      </c>
      <c r="D9" s="43">
        <v>124</v>
      </c>
      <c r="E9" s="43">
        <v>16</v>
      </c>
      <c r="F9" s="43">
        <v>12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31">
        <f t="shared" ref="M9:N10" si="0">C9+E9+G9+I9+K9</f>
        <v>237</v>
      </c>
      <c r="N9" s="31">
        <f t="shared" si="0"/>
        <v>136</v>
      </c>
    </row>
    <row r="10" spans="1:14" x14ac:dyDescent="0.25">
      <c r="A10" s="20">
        <v>3</v>
      </c>
      <c r="B10" s="4" t="s">
        <v>95</v>
      </c>
      <c r="C10" s="5">
        <v>116</v>
      </c>
      <c r="D10" s="5">
        <v>79</v>
      </c>
      <c r="E10" s="5">
        <v>12</v>
      </c>
      <c r="F10" s="5">
        <v>8</v>
      </c>
      <c r="G10" s="5">
        <v>43</v>
      </c>
      <c r="H10" s="5">
        <v>20</v>
      </c>
      <c r="I10" s="5">
        <v>0</v>
      </c>
      <c r="J10" s="5">
        <v>0</v>
      </c>
      <c r="K10" s="6">
        <v>0</v>
      </c>
      <c r="L10" s="6">
        <v>0</v>
      </c>
      <c r="M10" s="7">
        <f t="shared" si="0"/>
        <v>171</v>
      </c>
      <c r="N10" s="7">
        <f t="shared" si="0"/>
        <v>107</v>
      </c>
    </row>
    <row r="11" spans="1:14" x14ac:dyDescent="0.25">
      <c r="B11" s="8" t="s">
        <v>10</v>
      </c>
      <c r="C11" s="9">
        <f>C10+C8</f>
        <v>2803</v>
      </c>
      <c r="D11" s="9">
        <f t="shared" ref="D11:N11" si="1">D10+D8</f>
        <v>1326</v>
      </c>
      <c r="E11" s="9">
        <f t="shared" si="1"/>
        <v>715</v>
      </c>
      <c r="F11" s="9">
        <f t="shared" si="1"/>
        <v>512</v>
      </c>
      <c r="G11" s="9">
        <f t="shared" si="1"/>
        <v>322</v>
      </c>
      <c r="H11" s="9">
        <f t="shared" si="1"/>
        <v>177</v>
      </c>
      <c r="I11" s="9">
        <f t="shared" si="1"/>
        <v>56</v>
      </c>
      <c r="J11" s="9">
        <f t="shared" si="1"/>
        <v>43</v>
      </c>
      <c r="K11" s="9">
        <f t="shared" si="1"/>
        <v>32</v>
      </c>
      <c r="L11" s="9">
        <f t="shared" si="1"/>
        <v>28</v>
      </c>
      <c r="M11" s="9">
        <f t="shared" si="1"/>
        <v>3928</v>
      </c>
      <c r="N11" s="9">
        <f t="shared" si="1"/>
        <v>2086</v>
      </c>
    </row>
    <row r="12" spans="1:14" ht="15.75" x14ac:dyDescent="0.25">
      <c r="A12" s="52" t="s">
        <v>15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 x14ac:dyDescent="0.25">
      <c r="A13" s="3">
        <v>4</v>
      </c>
      <c r="B13" s="4" t="s">
        <v>16</v>
      </c>
      <c r="C13" s="10">
        <v>3233</v>
      </c>
      <c r="D13" s="10">
        <v>1296</v>
      </c>
      <c r="E13" s="10">
        <v>599</v>
      </c>
      <c r="F13" s="10">
        <v>339</v>
      </c>
      <c r="G13" s="10">
        <v>173</v>
      </c>
      <c r="H13" s="10">
        <v>69</v>
      </c>
      <c r="I13" s="10">
        <v>0</v>
      </c>
      <c r="J13" s="10">
        <v>0</v>
      </c>
      <c r="K13" s="10">
        <v>0</v>
      </c>
      <c r="L13" s="10">
        <v>0</v>
      </c>
      <c r="M13" s="7">
        <f>C13+E13+G13+I13+K13</f>
        <v>4005</v>
      </c>
      <c r="N13" s="7">
        <f>SUM(D13+F13+H13+J13+L13)</f>
        <v>1704</v>
      </c>
    </row>
    <row r="14" spans="1:14" x14ac:dyDescent="0.25">
      <c r="A14" s="3">
        <v>5</v>
      </c>
      <c r="B14" s="4" t="s">
        <v>17</v>
      </c>
      <c r="C14" s="11">
        <v>2098</v>
      </c>
      <c r="D14" s="11">
        <v>478</v>
      </c>
      <c r="E14" s="11">
        <v>542</v>
      </c>
      <c r="F14" s="11">
        <v>257</v>
      </c>
      <c r="G14" s="11">
        <v>7</v>
      </c>
      <c r="H14" s="11">
        <v>4</v>
      </c>
      <c r="I14" s="11">
        <v>0</v>
      </c>
      <c r="J14" s="11">
        <v>0</v>
      </c>
      <c r="K14" s="10">
        <v>0</v>
      </c>
      <c r="L14" s="10">
        <v>0</v>
      </c>
      <c r="M14" s="7">
        <f t="shared" ref="M14:M55" si="2">C14+E14+G14+I14+K14</f>
        <v>2647</v>
      </c>
      <c r="N14" s="7">
        <f t="shared" ref="N14:N55" si="3">SUM(D14+F14+H14+J14+L14)</f>
        <v>739</v>
      </c>
    </row>
    <row r="15" spans="1:14" x14ac:dyDescent="0.25">
      <c r="A15" s="3">
        <v>6</v>
      </c>
      <c r="B15" s="4" t="s">
        <v>18</v>
      </c>
      <c r="C15" s="11">
        <v>213</v>
      </c>
      <c r="D15" s="11">
        <v>208</v>
      </c>
      <c r="E15" s="11">
        <v>213</v>
      </c>
      <c r="F15" s="11">
        <v>209</v>
      </c>
      <c r="G15" s="11">
        <v>0</v>
      </c>
      <c r="H15" s="11">
        <v>0</v>
      </c>
      <c r="I15" s="11">
        <v>0</v>
      </c>
      <c r="J15" s="11">
        <v>0</v>
      </c>
      <c r="K15" s="10">
        <v>0</v>
      </c>
      <c r="L15" s="10">
        <v>0</v>
      </c>
      <c r="M15" s="7">
        <f t="shared" si="2"/>
        <v>426</v>
      </c>
      <c r="N15" s="7">
        <f t="shared" si="3"/>
        <v>417</v>
      </c>
    </row>
    <row r="16" spans="1:14" x14ac:dyDescent="0.25">
      <c r="A16" s="3">
        <v>7</v>
      </c>
      <c r="B16" s="4" t="s">
        <v>19</v>
      </c>
      <c r="C16" s="11">
        <v>722</v>
      </c>
      <c r="D16" s="10">
        <v>364</v>
      </c>
      <c r="E16" s="11">
        <v>70</v>
      </c>
      <c r="F16" s="11">
        <v>54</v>
      </c>
      <c r="G16" s="11">
        <v>102</v>
      </c>
      <c r="H16" s="11">
        <v>56</v>
      </c>
      <c r="I16" s="11">
        <v>1</v>
      </c>
      <c r="J16" s="11">
        <v>1</v>
      </c>
      <c r="K16" s="10">
        <v>1</v>
      </c>
      <c r="L16" s="10">
        <v>1</v>
      </c>
      <c r="M16" s="7">
        <f t="shared" si="2"/>
        <v>896</v>
      </c>
      <c r="N16" s="7">
        <f t="shared" si="3"/>
        <v>476</v>
      </c>
    </row>
    <row r="17" spans="1:14" x14ac:dyDescent="0.25">
      <c r="A17" s="3">
        <v>8</v>
      </c>
      <c r="B17" s="4" t="s">
        <v>20</v>
      </c>
      <c r="C17" s="11">
        <v>1559</v>
      </c>
      <c r="D17" s="11">
        <v>980</v>
      </c>
      <c r="E17" s="11">
        <v>284</v>
      </c>
      <c r="F17" s="11">
        <v>224</v>
      </c>
      <c r="G17" s="11">
        <v>170</v>
      </c>
      <c r="H17" s="11">
        <v>104</v>
      </c>
      <c r="I17" s="11">
        <v>32</v>
      </c>
      <c r="J17" s="11">
        <v>30</v>
      </c>
      <c r="K17" s="10">
        <v>26</v>
      </c>
      <c r="L17" s="10">
        <v>25</v>
      </c>
      <c r="M17" s="7">
        <f t="shared" si="2"/>
        <v>2071</v>
      </c>
      <c r="N17" s="7">
        <f t="shared" si="3"/>
        <v>1363</v>
      </c>
    </row>
    <row r="18" spans="1:14" x14ac:dyDescent="0.25">
      <c r="A18" s="3">
        <v>9</v>
      </c>
      <c r="B18" s="4" t="s">
        <v>21</v>
      </c>
      <c r="C18" s="11">
        <v>2124</v>
      </c>
      <c r="D18" s="11">
        <v>1023</v>
      </c>
      <c r="E18" s="11">
        <v>811</v>
      </c>
      <c r="F18" s="11">
        <v>612</v>
      </c>
      <c r="G18" s="11">
        <v>9</v>
      </c>
      <c r="H18" s="11">
        <v>4</v>
      </c>
      <c r="I18" s="11">
        <v>-5</v>
      </c>
      <c r="J18" s="11">
        <v>0</v>
      </c>
      <c r="K18" s="10">
        <v>0</v>
      </c>
      <c r="L18" s="10">
        <v>0</v>
      </c>
      <c r="M18" s="7">
        <f t="shared" si="2"/>
        <v>2939</v>
      </c>
      <c r="N18" s="7">
        <f t="shared" si="3"/>
        <v>1639</v>
      </c>
    </row>
    <row r="19" spans="1:14" x14ac:dyDescent="0.25">
      <c r="A19" s="3">
        <v>10</v>
      </c>
      <c r="B19" s="4" t="s">
        <v>22</v>
      </c>
      <c r="C19" s="11">
        <v>752</v>
      </c>
      <c r="D19" s="11">
        <v>419</v>
      </c>
      <c r="E19" s="11">
        <v>83</v>
      </c>
      <c r="F19" s="11">
        <v>66</v>
      </c>
      <c r="G19" s="11">
        <v>10</v>
      </c>
      <c r="H19" s="11">
        <v>6</v>
      </c>
      <c r="I19" s="11">
        <v>7</v>
      </c>
      <c r="J19" s="11">
        <v>7</v>
      </c>
      <c r="K19" s="10">
        <v>8</v>
      </c>
      <c r="L19" s="10">
        <v>8</v>
      </c>
      <c r="M19" s="7">
        <f t="shared" si="2"/>
        <v>860</v>
      </c>
      <c r="N19" s="7">
        <f t="shared" si="3"/>
        <v>506</v>
      </c>
    </row>
    <row r="20" spans="1:14" x14ac:dyDescent="0.25">
      <c r="A20" s="3">
        <v>11</v>
      </c>
      <c r="B20" s="4" t="s">
        <v>23</v>
      </c>
      <c r="C20" s="11">
        <v>282</v>
      </c>
      <c r="D20" s="11">
        <v>223</v>
      </c>
      <c r="E20" s="11">
        <v>198</v>
      </c>
      <c r="F20" s="11">
        <v>173</v>
      </c>
      <c r="G20" s="11">
        <v>13</v>
      </c>
      <c r="H20" s="11">
        <v>8</v>
      </c>
      <c r="I20" s="11">
        <v>0</v>
      </c>
      <c r="J20" s="11">
        <v>0</v>
      </c>
      <c r="K20" s="10">
        <v>0</v>
      </c>
      <c r="L20" s="10">
        <v>0</v>
      </c>
      <c r="M20" s="7">
        <f t="shared" si="2"/>
        <v>493</v>
      </c>
      <c r="N20" s="7">
        <f t="shared" si="3"/>
        <v>404</v>
      </c>
    </row>
    <row r="21" spans="1:14" x14ac:dyDescent="0.25">
      <c r="A21" s="3">
        <v>12</v>
      </c>
      <c r="B21" s="4" t="s">
        <v>111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80</v>
      </c>
      <c r="J21" s="11">
        <v>61</v>
      </c>
      <c r="K21" s="10">
        <v>62</v>
      </c>
      <c r="L21" s="10">
        <v>51</v>
      </c>
      <c r="M21" s="7">
        <f t="shared" si="2"/>
        <v>142</v>
      </c>
      <c r="N21" s="7">
        <f t="shared" si="3"/>
        <v>112</v>
      </c>
    </row>
    <row r="22" spans="1:14" x14ac:dyDescent="0.25">
      <c r="A22" s="12">
        <v>13</v>
      </c>
      <c r="B22" s="13" t="s">
        <v>24</v>
      </c>
      <c r="C22" s="11">
        <v>275</v>
      </c>
      <c r="D22" s="11">
        <v>212</v>
      </c>
      <c r="E22" s="11">
        <v>105</v>
      </c>
      <c r="F22" s="11">
        <v>32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7">
        <f t="shared" si="2"/>
        <v>380</v>
      </c>
      <c r="N22" s="7">
        <f t="shared" si="3"/>
        <v>244</v>
      </c>
    </row>
    <row r="23" spans="1:14" x14ac:dyDescent="0.25">
      <c r="A23" s="12">
        <v>14</v>
      </c>
      <c r="B23" s="13" t="s">
        <v>25</v>
      </c>
      <c r="C23" s="11">
        <v>161</v>
      </c>
      <c r="D23" s="11">
        <v>122</v>
      </c>
      <c r="E23" s="11">
        <v>59</v>
      </c>
      <c r="F23" s="11">
        <v>43</v>
      </c>
      <c r="G23" s="11">
        <v>4</v>
      </c>
      <c r="H23" s="11">
        <v>4</v>
      </c>
      <c r="I23" s="11">
        <v>6</v>
      </c>
      <c r="J23" s="11">
        <v>3</v>
      </c>
      <c r="K23" s="11">
        <v>8</v>
      </c>
      <c r="L23" s="11">
        <v>6</v>
      </c>
      <c r="M23" s="7">
        <f t="shared" si="2"/>
        <v>238</v>
      </c>
      <c r="N23" s="7">
        <f t="shared" si="3"/>
        <v>178</v>
      </c>
    </row>
    <row r="24" spans="1:14" x14ac:dyDescent="0.25">
      <c r="A24" s="12">
        <v>15</v>
      </c>
      <c r="B24" s="13" t="s">
        <v>26</v>
      </c>
      <c r="C24" s="11">
        <v>313</v>
      </c>
      <c r="D24" s="11">
        <v>272</v>
      </c>
      <c r="E24" s="11">
        <v>129</v>
      </c>
      <c r="F24" s="11">
        <v>156</v>
      </c>
      <c r="G24" s="11">
        <v>2</v>
      </c>
      <c r="H24" s="11">
        <v>2</v>
      </c>
      <c r="I24" s="11">
        <v>4</v>
      </c>
      <c r="J24" s="11">
        <v>0</v>
      </c>
      <c r="K24" s="11">
        <v>1</v>
      </c>
      <c r="L24" s="11">
        <v>0</v>
      </c>
      <c r="M24" s="7">
        <f t="shared" si="2"/>
        <v>449</v>
      </c>
      <c r="N24" s="7">
        <f t="shared" si="3"/>
        <v>430</v>
      </c>
    </row>
    <row r="25" spans="1:14" x14ac:dyDescent="0.25">
      <c r="A25" s="12">
        <v>16</v>
      </c>
      <c r="B25" s="13" t="s">
        <v>27</v>
      </c>
      <c r="C25" s="11">
        <v>1010</v>
      </c>
      <c r="D25" s="11">
        <v>607</v>
      </c>
      <c r="E25" s="11">
        <v>102</v>
      </c>
      <c r="F25" s="11">
        <v>97</v>
      </c>
      <c r="G25" s="11">
        <v>50</v>
      </c>
      <c r="H25" s="11">
        <v>33</v>
      </c>
      <c r="I25" s="11">
        <v>3</v>
      </c>
      <c r="J25" s="11">
        <v>3</v>
      </c>
      <c r="K25" s="11">
        <v>5</v>
      </c>
      <c r="L25" s="11">
        <v>5</v>
      </c>
      <c r="M25" s="7">
        <f t="shared" si="2"/>
        <v>1170</v>
      </c>
      <c r="N25" s="7">
        <f t="shared" si="3"/>
        <v>745</v>
      </c>
    </row>
    <row r="26" spans="1:14" x14ac:dyDescent="0.25">
      <c r="A26" s="12">
        <v>17</v>
      </c>
      <c r="B26" s="13" t="s">
        <v>28</v>
      </c>
      <c r="C26" s="11">
        <v>764</v>
      </c>
      <c r="D26" s="11">
        <v>511</v>
      </c>
      <c r="E26" s="11">
        <v>151</v>
      </c>
      <c r="F26" s="11">
        <v>125</v>
      </c>
      <c r="G26" s="11">
        <v>25</v>
      </c>
      <c r="H26" s="11">
        <v>23</v>
      </c>
      <c r="I26" s="11">
        <v>0</v>
      </c>
      <c r="J26" s="11">
        <v>0</v>
      </c>
      <c r="K26" s="11">
        <v>0</v>
      </c>
      <c r="L26" s="11">
        <v>0</v>
      </c>
      <c r="M26" s="7">
        <f t="shared" si="2"/>
        <v>940</v>
      </c>
      <c r="N26" s="7">
        <f t="shared" si="3"/>
        <v>659</v>
      </c>
    </row>
    <row r="27" spans="1:14" x14ac:dyDescent="0.25">
      <c r="A27" s="12">
        <v>18</v>
      </c>
      <c r="B27" s="13" t="s">
        <v>29</v>
      </c>
      <c r="C27" s="11">
        <v>1290</v>
      </c>
      <c r="D27" s="11">
        <v>621</v>
      </c>
      <c r="E27" s="11">
        <v>335</v>
      </c>
      <c r="F27" s="11">
        <v>254</v>
      </c>
      <c r="G27" s="11">
        <v>143</v>
      </c>
      <c r="H27" s="11">
        <v>122</v>
      </c>
      <c r="I27" s="11">
        <v>21</v>
      </c>
      <c r="J27" s="11">
        <v>10</v>
      </c>
      <c r="K27" s="11">
        <v>27</v>
      </c>
      <c r="L27" s="11">
        <v>11</v>
      </c>
      <c r="M27" s="7">
        <f t="shared" si="2"/>
        <v>1816</v>
      </c>
      <c r="N27" s="7">
        <f t="shared" si="3"/>
        <v>1018</v>
      </c>
    </row>
    <row r="28" spans="1:14" x14ac:dyDescent="0.25">
      <c r="A28" s="12">
        <v>19</v>
      </c>
      <c r="B28" s="13" t="s">
        <v>30</v>
      </c>
      <c r="C28" s="11">
        <v>65</v>
      </c>
      <c r="D28" s="11">
        <v>53</v>
      </c>
      <c r="E28" s="11">
        <v>7</v>
      </c>
      <c r="F28" s="11">
        <v>6</v>
      </c>
      <c r="G28" s="11">
        <v>42</v>
      </c>
      <c r="H28" s="11">
        <v>38</v>
      </c>
      <c r="I28" s="11">
        <v>0</v>
      </c>
      <c r="J28" s="11">
        <v>0</v>
      </c>
      <c r="K28" s="11">
        <v>0</v>
      </c>
      <c r="L28" s="11">
        <v>0</v>
      </c>
      <c r="M28" s="7">
        <f t="shared" si="2"/>
        <v>114</v>
      </c>
      <c r="N28" s="7">
        <f t="shared" si="3"/>
        <v>97</v>
      </c>
    </row>
    <row r="29" spans="1:14" x14ac:dyDescent="0.25">
      <c r="A29" s="12">
        <v>20</v>
      </c>
      <c r="B29" s="13" t="s">
        <v>31</v>
      </c>
      <c r="C29" s="11">
        <v>2487</v>
      </c>
      <c r="D29" s="11">
        <v>948</v>
      </c>
      <c r="E29" s="11">
        <v>481</v>
      </c>
      <c r="F29" s="11">
        <v>251</v>
      </c>
      <c r="G29" s="11">
        <v>121</v>
      </c>
      <c r="H29" s="11">
        <v>48</v>
      </c>
      <c r="I29" s="11">
        <v>0</v>
      </c>
      <c r="J29" s="11">
        <v>0</v>
      </c>
      <c r="K29" s="11">
        <v>0</v>
      </c>
      <c r="L29" s="11">
        <v>0</v>
      </c>
      <c r="M29" s="7">
        <f t="shared" si="2"/>
        <v>3089</v>
      </c>
      <c r="N29" s="7">
        <f t="shared" si="3"/>
        <v>1247</v>
      </c>
    </row>
    <row r="30" spans="1:14" x14ac:dyDescent="0.25">
      <c r="A30" s="12">
        <v>21</v>
      </c>
      <c r="B30" s="13" t="s">
        <v>32</v>
      </c>
      <c r="C30" s="11">
        <v>3728</v>
      </c>
      <c r="D30" s="11">
        <v>1667</v>
      </c>
      <c r="E30" s="11">
        <v>390</v>
      </c>
      <c r="F30" s="11">
        <v>289</v>
      </c>
      <c r="G30" s="11">
        <v>144</v>
      </c>
      <c r="H30" s="11">
        <v>90</v>
      </c>
      <c r="I30" s="11">
        <v>0</v>
      </c>
      <c r="J30" s="11">
        <v>0</v>
      </c>
      <c r="K30" s="11">
        <v>0</v>
      </c>
      <c r="L30" s="11">
        <v>0</v>
      </c>
      <c r="M30" s="7">
        <f t="shared" si="2"/>
        <v>4262</v>
      </c>
      <c r="N30" s="7">
        <f t="shared" si="3"/>
        <v>2046</v>
      </c>
    </row>
    <row r="31" spans="1:14" x14ac:dyDescent="0.25">
      <c r="A31" s="12">
        <v>22</v>
      </c>
      <c r="B31" s="13" t="s">
        <v>33</v>
      </c>
      <c r="C31" s="11">
        <v>795</v>
      </c>
      <c r="D31" s="11">
        <v>537</v>
      </c>
      <c r="E31" s="11">
        <v>385</v>
      </c>
      <c r="F31" s="11">
        <v>291</v>
      </c>
      <c r="G31" s="11">
        <v>11</v>
      </c>
      <c r="H31" s="11">
        <v>9</v>
      </c>
      <c r="I31" s="11">
        <v>0</v>
      </c>
      <c r="J31" s="11">
        <v>0</v>
      </c>
      <c r="K31" s="11">
        <v>0</v>
      </c>
      <c r="L31" s="11">
        <v>0</v>
      </c>
      <c r="M31" s="7">
        <f t="shared" si="2"/>
        <v>1191</v>
      </c>
      <c r="N31" s="7">
        <f t="shared" si="3"/>
        <v>837</v>
      </c>
    </row>
    <row r="32" spans="1:14" x14ac:dyDescent="0.25">
      <c r="A32" s="12">
        <v>23</v>
      </c>
      <c r="B32" s="13" t="s">
        <v>34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211</v>
      </c>
      <c r="J32" s="11">
        <v>143</v>
      </c>
      <c r="K32" s="11">
        <v>150</v>
      </c>
      <c r="L32" s="11">
        <v>97</v>
      </c>
      <c r="M32" s="7">
        <f t="shared" si="2"/>
        <v>361</v>
      </c>
      <c r="N32" s="7">
        <f t="shared" si="3"/>
        <v>240</v>
      </c>
    </row>
    <row r="33" spans="1:14" x14ac:dyDescent="0.25">
      <c r="A33" s="12">
        <v>24</v>
      </c>
      <c r="B33" s="13" t="s">
        <v>35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85</v>
      </c>
      <c r="J33" s="11">
        <v>66</v>
      </c>
      <c r="K33" s="11">
        <v>96</v>
      </c>
      <c r="L33" s="11">
        <v>52</v>
      </c>
      <c r="M33" s="7">
        <f t="shared" si="2"/>
        <v>181</v>
      </c>
      <c r="N33" s="7">
        <f t="shared" si="3"/>
        <v>118</v>
      </c>
    </row>
    <row r="34" spans="1:14" x14ac:dyDescent="0.25">
      <c r="A34" s="12">
        <v>25</v>
      </c>
      <c r="B34" s="13" t="s">
        <v>36</v>
      </c>
      <c r="C34" s="11">
        <v>418</v>
      </c>
      <c r="D34" s="11">
        <v>240</v>
      </c>
      <c r="E34" s="11">
        <v>192</v>
      </c>
      <c r="F34" s="11">
        <v>69</v>
      </c>
      <c r="G34" s="11">
        <v>1</v>
      </c>
      <c r="H34" s="11">
        <v>1</v>
      </c>
      <c r="I34" s="11">
        <v>1</v>
      </c>
      <c r="J34" s="11">
        <v>0</v>
      </c>
      <c r="K34" s="11">
        <v>0</v>
      </c>
      <c r="L34" s="11">
        <v>0</v>
      </c>
      <c r="M34" s="7">
        <f t="shared" si="2"/>
        <v>612</v>
      </c>
      <c r="N34" s="7">
        <f t="shared" si="3"/>
        <v>310</v>
      </c>
    </row>
    <row r="35" spans="1:14" x14ac:dyDescent="0.25">
      <c r="A35" s="12">
        <v>26</v>
      </c>
      <c r="B35" s="13" t="s">
        <v>37</v>
      </c>
      <c r="C35" s="11">
        <v>555</v>
      </c>
      <c r="D35" s="11">
        <v>444</v>
      </c>
      <c r="E35" s="11">
        <v>162</v>
      </c>
      <c r="F35" s="11">
        <v>128</v>
      </c>
      <c r="G35" s="11">
        <v>31</v>
      </c>
      <c r="H35" s="11">
        <v>23</v>
      </c>
      <c r="I35" s="11">
        <v>24</v>
      </c>
      <c r="J35" s="11">
        <v>16</v>
      </c>
      <c r="K35" s="11">
        <v>21</v>
      </c>
      <c r="L35" s="11">
        <v>11</v>
      </c>
      <c r="M35" s="7">
        <f t="shared" si="2"/>
        <v>793</v>
      </c>
      <c r="N35" s="7">
        <f t="shared" si="3"/>
        <v>622</v>
      </c>
    </row>
    <row r="36" spans="1:14" x14ac:dyDescent="0.25">
      <c r="A36" s="12">
        <v>27</v>
      </c>
      <c r="B36" s="13" t="s">
        <v>38</v>
      </c>
      <c r="C36" s="11">
        <v>304</v>
      </c>
      <c r="D36" s="11">
        <v>218</v>
      </c>
      <c r="E36" s="11">
        <v>338</v>
      </c>
      <c r="F36" s="11">
        <v>274</v>
      </c>
      <c r="G36" s="11">
        <v>0</v>
      </c>
      <c r="H36" s="11">
        <v>0</v>
      </c>
      <c r="I36" s="11">
        <v>28</v>
      </c>
      <c r="J36" s="11">
        <v>23</v>
      </c>
      <c r="K36" s="11">
        <v>27</v>
      </c>
      <c r="L36" s="11">
        <v>21</v>
      </c>
      <c r="M36" s="7">
        <f t="shared" si="2"/>
        <v>697</v>
      </c>
      <c r="N36" s="7">
        <f t="shared" si="3"/>
        <v>536</v>
      </c>
    </row>
    <row r="37" spans="1:14" x14ac:dyDescent="0.25">
      <c r="A37" s="12">
        <v>28</v>
      </c>
      <c r="B37" s="13" t="s">
        <v>39</v>
      </c>
      <c r="C37" s="11">
        <v>755</v>
      </c>
      <c r="D37" s="11">
        <v>497</v>
      </c>
      <c r="E37" s="11">
        <v>524</v>
      </c>
      <c r="F37" s="11">
        <v>385</v>
      </c>
      <c r="G37" s="11">
        <v>6</v>
      </c>
      <c r="H37" s="11">
        <v>6</v>
      </c>
      <c r="I37" s="11">
        <v>245</v>
      </c>
      <c r="J37" s="11">
        <v>141</v>
      </c>
      <c r="K37" s="11">
        <v>197</v>
      </c>
      <c r="L37" s="11">
        <v>99</v>
      </c>
      <c r="M37" s="7">
        <f t="shared" si="2"/>
        <v>1727</v>
      </c>
      <c r="N37" s="7">
        <f t="shared" si="3"/>
        <v>1128</v>
      </c>
    </row>
    <row r="38" spans="1:14" x14ac:dyDescent="0.25">
      <c r="A38" s="32">
        <v>29</v>
      </c>
      <c r="B38" s="33" t="s">
        <v>40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5">
        <f t="shared" si="2"/>
        <v>0</v>
      </c>
      <c r="N38" s="35">
        <f t="shared" si="3"/>
        <v>0</v>
      </c>
    </row>
    <row r="39" spans="1:14" x14ac:dyDescent="0.25">
      <c r="A39" s="12">
        <v>30</v>
      </c>
      <c r="B39" s="13" t="s">
        <v>41</v>
      </c>
      <c r="C39" s="11">
        <v>349</v>
      </c>
      <c r="D39" s="11">
        <v>307</v>
      </c>
      <c r="E39" s="11">
        <v>120</v>
      </c>
      <c r="F39" s="11">
        <v>107</v>
      </c>
      <c r="G39" s="11">
        <v>32</v>
      </c>
      <c r="H39" s="11">
        <v>26</v>
      </c>
      <c r="I39" s="11">
        <v>2</v>
      </c>
      <c r="J39" s="11">
        <v>2</v>
      </c>
      <c r="K39" s="11">
        <v>3</v>
      </c>
      <c r="L39" s="11">
        <v>2</v>
      </c>
      <c r="M39" s="7">
        <f t="shared" si="2"/>
        <v>506</v>
      </c>
      <c r="N39" s="7">
        <f t="shared" si="3"/>
        <v>444</v>
      </c>
    </row>
    <row r="40" spans="1:14" x14ac:dyDescent="0.25">
      <c r="A40" s="12">
        <v>31</v>
      </c>
      <c r="B40" s="13" t="s">
        <v>42</v>
      </c>
      <c r="C40" s="11">
        <v>358</v>
      </c>
      <c r="D40" s="11">
        <v>292</v>
      </c>
      <c r="E40" s="11">
        <v>78</v>
      </c>
      <c r="F40" s="11">
        <v>80</v>
      </c>
      <c r="G40" s="11">
        <v>15</v>
      </c>
      <c r="H40" s="11">
        <v>12</v>
      </c>
      <c r="I40" s="11">
        <v>4</v>
      </c>
      <c r="J40" s="11">
        <v>4</v>
      </c>
      <c r="K40" s="11">
        <v>5</v>
      </c>
      <c r="L40" s="11">
        <v>4</v>
      </c>
      <c r="M40" s="7">
        <f t="shared" si="2"/>
        <v>460</v>
      </c>
      <c r="N40" s="7">
        <f t="shared" si="3"/>
        <v>392</v>
      </c>
    </row>
    <row r="41" spans="1:14" x14ac:dyDescent="0.25">
      <c r="A41" s="12">
        <v>32</v>
      </c>
      <c r="B41" s="13" t="s">
        <v>43</v>
      </c>
      <c r="C41" s="11">
        <v>46</v>
      </c>
      <c r="D41" s="11">
        <v>43</v>
      </c>
      <c r="E41" s="11">
        <v>17</v>
      </c>
      <c r="F41" s="11">
        <v>16</v>
      </c>
      <c r="G41" s="11">
        <v>0</v>
      </c>
      <c r="H41" s="11">
        <v>0</v>
      </c>
      <c r="I41" s="11">
        <v>0</v>
      </c>
      <c r="J41" s="11">
        <v>0</v>
      </c>
      <c r="K41" s="11">
        <v>1</v>
      </c>
      <c r="L41" s="11">
        <v>0</v>
      </c>
      <c r="M41" s="7">
        <f t="shared" si="2"/>
        <v>64</v>
      </c>
      <c r="N41" s="7">
        <f t="shared" si="3"/>
        <v>59</v>
      </c>
    </row>
    <row r="42" spans="1:14" x14ac:dyDescent="0.25">
      <c r="A42" s="12">
        <v>33</v>
      </c>
      <c r="B42" s="13" t="s">
        <v>44</v>
      </c>
      <c r="C42" s="11">
        <v>37</v>
      </c>
      <c r="D42" s="11">
        <v>34</v>
      </c>
      <c r="E42" s="11">
        <v>17</v>
      </c>
      <c r="F42" s="11">
        <v>16</v>
      </c>
      <c r="G42" s="11">
        <v>9</v>
      </c>
      <c r="H42" s="11">
        <v>8</v>
      </c>
      <c r="I42" s="11">
        <v>1</v>
      </c>
      <c r="J42" s="11">
        <v>1</v>
      </c>
      <c r="K42" s="11">
        <v>1</v>
      </c>
      <c r="L42" s="11">
        <v>1</v>
      </c>
      <c r="M42" s="7">
        <f t="shared" si="2"/>
        <v>65</v>
      </c>
      <c r="N42" s="7">
        <f t="shared" si="3"/>
        <v>60</v>
      </c>
    </row>
    <row r="43" spans="1:14" x14ac:dyDescent="0.25">
      <c r="A43" s="12">
        <v>34</v>
      </c>
      <c r="B43" s="13" t="s">
        <v>45</v>
      </c>
      <c r="C43" s="11">
        <v>246</v>
      </c>
      <c r="D43" s="11">
        <v>217</v>
      </c>
      <c r="E43" s="11">
        <v>37</v>
      </c>
      <c r="F43" s="11">
        <v>32</v>
      </c>
      <c r="G43" s="11">
        <v>1</v>
      </c>
      <c r="H43" s="11">
        <v>1</v>
      </c>
      <c r="I43" s="11">
        <v>0</v>
      </c>
      <c r="J43" s="11">
        <v>0</v>
      </c>
      <c r="K43" s="11">
        <v>1</v>
      </c>
      <c r="L43" s="11">
        <v>0</v>
      </c>
      <c r="M43" s="7">
        <f t="shared" si="2"/>
        <v>285</v>
      </c>
      <c r="N43" s="7">
        <f t="shared" si="3"/>
        <v>250</v>
      </c>
    </row>
    <row r="44" spans="1:14" x14ac:dyDescent="0.25">
      <c r="A44" s="12">
        <v>35</v>
      </c>
      <c r="B44" s="13" t="s">
        <v>46</v>
      </c>
      <c r="C44" s="11">
        <v>354</v>
      </c>
      <c r="D44" s="11">
        <v>257</v>
      </c>
      <c r="E44" s="11">
        <v>75</v>
      </c>
      <c r="F44" s="11">
        <v>69</v>
      </c>
      <c r="G44" s="11">
        <v>43</v>
      </c>
      <c r="H44" s="11">
        <v>30</v>
      </c>
      <c r="I44" s="11">
        <v>1</v>
      </c>
      <c r="J44" s="11">
        <v>1</v>
      </c>
      <c r="K44" s="11">
        <v>5</v>
      </c>
      <c r="L44" s="11">
        <v>4</v>
      </c>
      <c r="M44" s="7">
        <f t="shared" si="2"/>
        <v>478</v>
      </c>
      <c r="N44" s="7">
        <f t="shared" si="3"/>
        <v>361</v>
      </c>
    </row>
    <row r="45" spans="1:14" x14ac:dyDescent="0.25">
      <c r="A45" s="12">
        <v>36</v>
      </c>
      <c r="B45" s="13" t="s">
        <v>47</v>
      </c>
      <c r="C45" s="11">
        <v>360</v>
      </c>
      <c r="D45" s="11">
        <v>348</v>
      </c>
      <c r="E45" s="11">
        <v>80</v>
      </c>
      <c r="F45" s="11">
        <v>70</v>
      </c>
      <c r="G45" s="11">
        <v>3</v>
      </c>
      <c r="H45" s="11">
        <v>3</v>
      </c>
      <c r="I45" s="11">
        <v>0</v>
      </c>
      <c r="J45" s="11">
        <v>0</v>
      </c>
      <c r="K45" s="11">
        <v>0</v>
      </c>
      <c r="L45" s="11">
        <v>0</v>
      </c>
      <c r="M45" s="7">
        <f t="shared" si="2"/>
        <v>443</v>
      </c>
      <c r="N45" s="7">
        <f t="shared" si="3"/>
        <v>421</v>
      </c>
    </row>
    <row r="46" spans="1:14" x14ac:dyDescent="0.25">
      <c r="A46" s="12">
        <v>37</v>
      </c>
      <c r="B46" s="13" t="s">
        <v>48</v>
      </c>
      <c r="C46" s="11">
        <v>55</v>
      </c>
      <c r="D46" s="11">
        <v>55</v>
      </c>
      <c r="E46" s="11">
        <v>25</v>
      </c>
      <c r="F46" s="11">
        <v>25</v>
      </c>
      <c r="G46" s="11">
        <v>5</v>
      </c>
      <c r="H46" s="11">
        <v>5</v>
      </c>
      <c r="I46" s="11">
        <v>0</v>
      </c>
      <c r="J46" s="11">
        <v>0</v>
      </c>
      <c r="K46" s="11">
        <v>1</v>
      </c>
      <c r="L46" s="11">
        <v>1</v>
      </c>
      <c r="M46" s="7">
        <f t="shared" si="2"/>
        <v>86</v>
      </c>
      <c r="N46" s="7">
        <f t="shared" si="3"/>
        <v>86</v>
      </c>
    </row>
    <row r="47" spans="1:14" x14ac:dyDescent="0.25">
      <c r="A47" s="12">
        <v>38</v>
      </c>
      <c r="B47" s="13" t="s">
        <v>49</v>
      </c>
      <c r="C47" s="11">
        <v>92</v>
      </c>
      <c r="D47" s="11">
        <v>94</v>
      </c>
      <c r="E47" s="11">
        <v>37</v>
      </c>
      <c r="F47" s="11">
        <v>34</v>
      </c>
      <c r="G47" s="11">
        <v>15</v>
      </c>
      <c r="H47" s="11">
        <v>15</v>
      </c>
      <c r="I47" s="11">
        <v>2</v>
      </c>
      <c r="J47" s="11">
        <v>2</v>
      </c>
      <c r="K47" s="11">
        <v>2</v>
      </c>
      <c r="L47" s="11">
        <v>2</v>
      </c>
      <c r="M47" s="7">
        <f t="shared" si="2"/>
        <v>148</v>
      </c>
      <c r="N47" s="7">
        <f t="shared" si="3"/>
        <v>147</v>
      </c>
    </row>
    <row r="48" spans="1:14" x14ac:dyDescent="0.25">
      <c r="A48" s="12">
        <v>39</v>
      </c>
      <c r="B48" s="13" t="s">
        <v>50</v>
      </c>
      <c r="C48" s="11">
        <v>188</v>
      </c>
      <c r="D48" s="11">
        <v>94</v>
      </c>
      <c r="E48" s="11">
        <v>57</v>
      </c>
      <c r="F48" s="11">
        <v>29</v>
      </c>
      <c r="G48" s="11">
        <v>2</v>
      </c>
      <c r="H48" s="11">
        <v>0</v>
      </c>
      <c r="I48" s="11">
        <v>0</v>
      </c>
      <c r="J48" s="11">
        <v>0</v>
      </c>
      <c r="K48" s="11">
        <v>1</v>
      </c>
      <c r="L48" s="11">
        <v>0</v>
      </c>
      <c r="M48" s="7">
        <f t="shared" si="2"/>
        <v>248</v>
      </c>
      <c r="N48" s="7">
        <f t="shared" si="3"/>
        <v>123</v>
      </c>
    </row>
    <row r="49" spans="1:14" x14ac:dyDescent="0.25">
      <c r="A49" s="12">
        <v>40</v>
      </c>
      <c r="B49" s="13" t="s">
        <v>96</v>
      </c>
      <c r="C49" s="11">
        <v>283</v>
      </c>
      <c r="D49" s="11">
        <v>219</v>
      </c>
      <c r="E49" s="11">
        <v>55</v>
      </c>
      <c r="F49" s="11">
        <v>48</v>
      </c>
      <c r="G49" s="11">
        <v>8</v>
      </c>
      <c r="H49" s="11">
        <v>8</v>
      </c>
      <c r="I49" s="11">
        <v>2</v>
      </c>
      <c r="J49" s="11">
        <v>2</v>
      </c>
      <c r="K49" s="11">
        <v>4</v>
      </c>
      <c r="L49" s="11">
        <v>3</v>
      </c>
      <c r="M49" s="7">
        <f t="shared" si="2"/>
        <v>352</v>
      </c>
      <c r="N49" s="7">
        <f t="shared" si="3"/>
        <v>280</v>
      </c>
    </row>
    <row r="50" spans="1:14" x14ac:dyDescent="0.25">
      <c r="A50" s="12">
        <v>41</v>
      </c>
      <c r="B50" s="13" t="s">
        <v>51</v>
      </c>
      <c r="C50" s="11">
        <v>334</v>
      </c>
      <c r="D50" s="11">
        <v>307</v>
      </c>
      <c r="E50" s="11">
        <v>54</v>
      </c>
      <c r="F50" s="11">
        <v>56</v>
      </c>
      <c r="G50" s="11">
        <v>16</v>
      </c>
      <c r="H50" s="11">
        <v>15</v>
      </c>
      <c r="I50" s="11">
        <v>2</v>
      </c>
      <c r="J50" s="11">
        <v>2</v>
      </c>
      <c r="K50" s="11">
        <v>3</v>
      </c>
      <c r="L50" s="11">
        <v>1</v>
      </c>
      <c r="M50" s="7">
        <f t="shared" si="2"/>
        <v>409</v>
      </c>
      <c r="N50" s="7">
        <f t="shared" si="3"/>
        <v>381</v>
      </c>
    </row>
    <row r="51" spans="1:14" x14ac:dyDescent="0.25">
      <c r="A51" s="12">
        <v>42</v>
      </c>
      <c r="B51" s="13" t="s">
        <v>52</v>
      </c>
      <c r="C51" s="11">
        <v>237</v>
      </c>
      <c r="D51" s="11">
        <v>249</v>
      </c>
      <c r="E51" s="11">
        <v>50</v>
      </c>
      <c r="F51" s="11">
        <v>41</v>
      </c>
      <c r="G51" s="11">
        <v>5</v>
      </c>
      <c r="H51" s="11">
        <v>4</v>
      </c>
      <c r="I51" s="11">
        <v>0</v>
      </c>
      <c r="J51" s="11">
        <v>0</v>
      </c>
      <c r="K51" s="11">
        <v>0</v>
      </c>
      <c r="L51" s="11">
        <v>0</v>
      </c>
      <c r="M51" s="7">
        <f t="shared" si="2"/>
        <v>292</v>
      </c>
      <c r="N51" s="7">
        <f t="shared" si="3"/>
        <v>294</v>
      </c>
    </row>
    <row r="52" spans="1:14" x14ac:dyDescent="0.25">
      <c r="A52" s="12">
        <v>43</v>
      </c>
      <c r="B52" s="13" t="s">
        <v>103</v>
      </c>
      <c r="C52" s="11">
        <v>49</v>
      </c>
      <c r="D52" s="11">
        <v>45</v>
      </c>
      <c r="E52" s="11">
        <v>22</v>
      </c>
      <c r="F52" s="11">
        <v>22</v>
      </c>
      <c r="G52" s="11">
        <v>0</v>
      </c>
      <c r="H52" s="11">
        <v>0</v>
      </c>
      <c r="I52" s="11">
        <v>4</v>
      </c>
      <c r="J52" s="11">
        <v>3</v>
      </c>
      <c r="K52" s="11">
        <v>1</v>
      </c>
      <c r="L52" s="11">
        <v>0</v>
      </c>
      <c r="M52" s="7">
        <f t="shared" si="2"/>
        <v>76</v>
      </c>
      <c r="N52" s="7">
        <f t="shared" si="3"/>
        <v>70</v>
      </c>
    </row>
    <row r="53" spans="1:14" x14ac:dyDescent="0.25">
      <c r="A53" s="12">
        <v>44</v>
      </c>
      <c r="B53" s="13" t="s">
        <v>54</v>
      </c>
      <c r="C53" s="11">
        <v>64</v>
      </c>
      <c r="D53" s="11">
        <v>63</v>
      </c>
      <c r="E53" s="11">
        <v>21</v>
      </c>
      <c r="F53" s="11">
        <v>22</v>
      </c>
      <c r="G53" s="11">
        <v>5</v>
      </c>
      <c r="H53" s="11">
        <v>3</v>
      </c>
      <c r="I53" s="11">
        <v>0</v>
      </c>
      <c r="J53" s="11">
        <v>0</v>
      </c>
      <c r="K53" s="11">
        <v>0</v>
      </c>
      <c r="L53" s="11">
        <v>0</v>
      </c>
      <c r="M53" s="7">
        <f t="shared" si="2"/>
        <v>90</v>
      </c>
      <c r="N53" s="7">
        <f t="shared" si="3"/>
        <v>88</v>
      </c>
    </row>
    <row r="54" spans="1:14" x14ac:dyDescent="0.25">
      <c r="A54" s="12">
        <v>45</v>
      </c>
      <c r="B54" s="44" t="s">
        <v>55</v>
      </c>
      <c r="C54" s="12">
        <v>641</v>
      </c>
      <c r="D54" s="12">
        <v>640</v>
      </c>
      <c r="E54" s="12">
        <v>105</v>
      </c>
      <c r="F54" s="12">
        <v>105</v>
      </c>
      <c r="G54" s="12">
        <v>3</v>
      </c>
      <c r="H54" s="12">
        <v>3</v>
      </c>
      <c r="I54" s="12">
        <v>0</v>
      </c>
      <c r="J54" s="12">
        <v>0</v>
      </c>
      <c r="K54" s="12">
        <v>1</v>
      </c>
      <c r="L54" s="12">
        <v>1</v>
      </c>
      <c r="M54" s="31">
        <f t="shared" si="2"/>
        <v>750</v>
      </c>
      <c r="N54" s="31">
        <f t="shared" si="3"/>
        <v>749</v>
      </c>
    </row>
    <row r="55" spans="1:14" x14ac:dyDescent="0.25">
      <c r="A55" s="12">
        <v>46</v>
      </c>
      <c r="B55" s="13" t="s">
        <v>56</v>
      </c>
      <c r="C55" s="11">
        <v>516</v>
      </c>
      <c r="D55" s="11">
        <v>437</v>
      </c>
      <c r="E55" s="11">
        <v>111</v>
      </c>
      <c r="F55" s="11">
        <v>95</v>
      </c>
      <c r="G55" s="11">
        <v>6</v>
      </c>
      <c r="H55" s="11">
        <v>6</v>
      </c>
      <c r="I55" s="11">
        <v>0</v>
      </c>
      <c r="J55" s="11">
        <v>0</v>
      </c>
      <c r="K55" s="11">
        <v>0</v>
      </c>
      <c r="L55" s="11">
        <v>0</v>
      </c>
      <c r="M55" s="7">
        <f t="shared" si="2"/>
        <v>633</v>
      </c>
      <c r="N55" s="7">
        <f t="shared" si="3"/>
        <v>538</v>
      </c>
    </row>
    <row r="56" spans="1:14" x14ac:dyDescent="0.25">
      <c r="B56" s="8" t="s">
        <v>10</v>
      </c>
      <c r="C56" s="9">
        <f>SUM(C13:C55)</f>
        <v>28112</v>
      </c>
      <c r="D56" s="9">
        <f t="shared" ref="D56:N56" si="4">SUM(D13:D55)</f>
        <v>15641</v>
      </c>
      <c r="E56" s="9">
        <f t="shared" si="4"/>
        <v>7121</v>
      </c>
      <c r="F56" s="9">
        <f t="shared" si="4"/>
        <v>5201</v>
      </c>
      <c r="G56" s="9">
        <f>SUM(G13:G55)</f>
        <v>1232</v>
      </c>
      <c r="H56" s="9">
        <f>SUM(H13:H55)</f>
        <v>789</v>
      </c>
      <c r="I56" s="9">
        <f t="shared" si="4"/>
        <v>761</v>
      </c>
      <c r="J56" s="9">
        <f t="shared" si="4"/>
        <v>521</v>
      </c>
      <c r="K56" s="9">
        <f t="shared" si="4"/>
        <v>658</v>
      </c>
      <c r="L56" s="9">
        <f t="shared" si="4"/>
        <v>406</v>
      </c>
      <c r="M56" s="9">
        <f t="shared" si="4"/>
        <v>37884</v>
      </c>
      <c r="N56" s="9">
        <f t="shared" si="4"/>
        <v>22558</v>
      </c>
    </row>
    <row r="57" spans="1:14" ht="15.75" x14ac:dyDescent="0.25">
      <c r="A57" s="52" t="s">
        <v>57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</row>
    <row r="58" spans="1:14" x14ac:dyDescent="0.25">
      <c r="A58" s="3">
        <v>47</v>
      </c>
      <c r="B58" s="4" t="s">
        <v>58</v>
      </c>
      <c r="C58" s="11">
        <v>915</v>
      </c>
      <c r="D58" s="11">
        <v>621</v>
      </c>
      <c r="E58" s="11">
        <v>149</v>
      </c>
      <c r="F58" s="11">
        <v>135</v>
      </c>
      <c r="G58" s="11">
        <v>117</v>
      </c>
      <c r="H58" s="11">
        <v>98</v>
      </c>
      <c r="I58" s="11">
        <v>0</v>
      </c>
      <c r="J58" s="11">
        <v>0</v>
      </c>
      <c r="K58" s="10">
        <v>0</v>
      </c>
      <c r="L58" s="10">
        <v>0</v>
      </c>
      <c r="M58" s="7">
        <f>C58+E58+I58+K58+G58</f>
        <v>1181</v>
      </c>
      <c r="N58" s="7">
        <f>D58+F58+J58+L58+H58</f>
        <v>854</v>
      </c>
    </row>
    <row r="59" spans="1:14" x14ac:dyDescent="0.25">
      <c r="A59" s="3">
        <v>48</v>
      </c>
      <c r="B59" s="4" t="s">
        <v>59</v>
      </c>
      <c r="C59" s="11">
        <v>246</v>
      </c>
      <c r="D59" s="11">
        <v>188</v>
      </c>
      <c r="E59" s="11">
        <v>61</v>
      </c>
      <c r="F59" s="11">
        <v>50</v>
      </c>
      <c r="G59" s="11">
        <v>1</v>
      </c>
      <c r="H59" s="11">
        <v>1</v>
      </c>
      <c r="I59" s="11">
        <v>82</v>
      </c>
      <c r="J59" s="11">
        <v>37</v>
      </c>
      <c r="K59" s="10">
        <v>45</v>
      </c>
      <c r="L59" s="10">
        <v>19</v>
      </c>
      <c r="M59" s="7">
        <f t="shared" ref="M59:N73" si="5">C59+E59+I59+K59+G59</f>
        <v>435</v>
      </c>
      <c r="N59" s="7">
        <f t="shared" si="5"/>
        <v>295</v>
      </c>
    </row>
    <row r="60" spans="1:14" x14ac:dyDescent="0.25">
      <c r="A60" s="32">
        <v>49</v>
      </c>
      <c r="B60" s="33" t="s">
        <v>60</v>
      </c>
      <c r="C60" s="32"/>
      <c r="D60" s="32"/>
      <c r="E60" s="32"/>
      <c r="F60" s="32"/>
      <c r="G60" s="32"/>
      <c r="H60" s="32"/>
      <c r="I60" s="32"/>
      <c r="J60" s="32"/>
      <c r="K60" s="34"/>
      <c r="L60" s="34"/>
      <c r="M60" s="35">
        <f>C60+E60+I60+K60+G60</f>
        <v>0</v>
      </c>
      <c r="N60" s="35">
        <f>D60+F60+J60+L60+H60</f>
        <v>0</v>
      </c>
    </row>
    <row r="61" spans="1:14" x14ac:dyDescent="0.25">
      <c r="A61" s="3">
        <v>50</v>
      </c>
      <c r="B61" s="4" t="s">
        <v>61</v>
      </c>
      <c r="C61" s="11">
        <v>1625</v>
      </c>
      <c r="D61" s="11">
        <v>1269</v>
      </c>
      <c r="E61" s="11">
        <v>699</v>
      </c>
      <c r="F61" s="11">
        <v>610</v>
      </c>
      <c r="G61" s="11">
        <v>38</v>
      </c>
      <c r="H61" s="11">
        <v>35</v>
      </c>
      <c r="I61" s="11">
        <v>2</v>
      </c>
      <c r="J61" s="11">
        <v>1</v>
      </c>
      <c r="K61" s="10">
        <v>1</v>
      </c>
      <c r="L61" s="10">
        <v>1</v>
      </c>
      <c r="M61" s="7">
        <f t="shared" si="5"/>
        <v>2365</v>
      </c>
      <c r="N61" s="7">
        <f>D61+F61+J61+L61+H61</f>
        <v>1916</v>
      </c>
    </row>
    <row r="62" spans="1:14" x14ac:dyDescent="0.25">
      <c r="A62" s="3">
        <v>51</v>
      </c>
      <c r="B62" s="4" t="s">
        <v>62</v>
      </c>
      <c r="C62" s="10">
        <v>2901</v>
      </c>
      <c r="D62" s="10">
        <v>854</v>
      </c>
      <c r="E62" s="10">
        <v>415</v>
      </c>
      <c r="F62" s="10">
        <v>295</v>
      </c>
      <c r="G62" s="10">
        <v>119</v>
      </c>
      <c r="H62" s="10">
        <v>57</v>
      </c>
      <c r="I62" s="11">
        <v>10</v>
      </c>
      <c r="J62" s="11">
        <v>0</v>
      </c>
      <c r="K62" s="10">
        <v>5</v>
      </c>
      <c r="L62" s="10">
        <v>0</v>
      </c>
      <c r="M62" s="7">
        <f t="shared" si="5"/>
        <v>3450</v>
      </c>
      <c r="N62" s="7">
        <f>D62+F62+J62+L62+H62</f>
        <v>1206</v>
      </c>
    </row>
    <row r="63" spans="1:14" x14ac:dyDescent="0.25">
      <c r="A63" s="3">
        <v>52</v>
      </c>
      <c r="B63" s="4" t="s">
        <v>63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1">
        <v>169</v>
      </c>
      <c r="J63" s="11">
        <v>108</v>
      </c>
      <c r="K63" s="10">
        <v>116</v>
      </c>
      <c r="L63" s="10">
        <v>74</v>
      </c>
      <c r="M63" s="7">
        <f t="shared" si="5"/>
        <v>285</v>
      </c>
      <c r="N63" s="7">
        <f>D63+F63+J63+L63+H63</f>
        <v>182</v>
      </c>
    </row>
    <row r="64" spans="1:14" x14ac:dyDescent="0.25">
      <c r="A64" s="3">
        <v>53</v>
      </c>
      <c r="B64" s="4" t="s">
        <v>64</v>
      </c>
      <c r="C64" s="10">
        <v>164</v>
      </c>
      <c r="D64" s="10">
        <v>152</v>
      </c>
      <c r="E64" s="10">
        <v>81</v>
      </c>
      <c r="F64" s="10">
        <v>79</v>
      </c>
      <c r="G64" s="10">
        <v>10</v>
      </c>
      <c r="H64" s="10">
        <v>9</v>
      </c>
      <c r="I64" s="11">
        <v>13</v>
      </c>
      <c r="J64" s="11">
        <v>13</v>
      </c>
      <c r="K64" s="10">
        <v>8</v>
      </c>
      <c r="L64" s="10">
        <v>8</v>
      </c>
      <c r="M64" s="7">
        <f t="shared" si="5"/>
        <v>276</v>
      </c>
      <c r="N64" s="7">
        <f t="shared" si="5"/>
        <v>261</v>
      </c>
    </row>
    <row r="65" spans="1:14" x14ac:dyDescent="0.25">
      <c r="A65" s="3">
        <v>54</v>
      </c>
      <c r="B65" s="4" t="s">
        <v>65</v>
      </c>
      <c r="C65" s="10">
        <v>768</v>
      </c>
      <c r="D65" s="10">
        <v>541</v>
      </c>
      <c r="E65" s="10">
        <v>102</v>
      </c>
      <c r="F65" s="10">
        <v>88</v>
      </c>
      <c r="G65" s="10">
        <v>56</v>
      </c>
      <c r="H65" s="10">
        <v>43</v>
      </c>
      <c r="I65" s="11">
        <v>0</v>
      </c>
      <c r="J65" s="11">
        <v>0</v>
      </c>
      <c r="K65" s="10">
        <v>0</v>
      </c>
      <c r="L65" s="10">
        <v>0</v>
      </c>
      <c r="M65" s="7">
        <f t="shared" si="5"/>
        <v>926</v>
      </c>
      <c r="N65" s="7">
        <f t="shared" si="5"/>
        <v>672</v>
      </c>
    </row>
    <row r="66" spans="1:14" ht="24" x14ac:dyDescent="0.25">
      <c r="A66" s="3">
        <v>55</v>
      </c>
      <c r="B66" s="4" t="s">
        <v>66</v>
      </c>
      <c r="C66" s="10">
        <v>596</v>
      </c>
      <c r="D66" s="10">
        <v>525</v>
      </c>
      <c r="E66" s="10">
        <v>212</v>
      </c>
      <c r="F66" s="10">
        <v>195</v>
      </c>
      <c r="G66" s="10">
        <v>38</v>
      </c>
      <c r="H66" s="10">
        <v>35</v>
      </c>
      <c r="I66" s="11">
        <v>1</v>
      </c>
      <c r="J66" s="11">
        <v>1</v>
      </c>
      <c r="K66" s="10">
        <v>3</v>
      </c>
      <c r="L66" s="10">
        <v>3</v>
      </c>
      <c r="M66" s="7">
        <f t="shared" si="5"/>
        <v>850</v>
      </c>
      <c r="N66" s="7">
        <f t="shared" si="5"/>
        <v>759</v>
      </c>
    </row>
    <row r="67" spans="1:14" x14ac:dyDescent="0.25">
      <c r="A67" s="3">
        <v>56</v>
      </c>
      <c r="B67" s="4" t="s">
        <v>67</v>
      </c>
      <c r="C67" s="10">
        <v>1211</v>
      </c>
      <c r="D67" s="10">
        <v>743</v>
      </c>
      <c r="E67" s="10">
        <v>245</v>
      </c>
      <c r="F67" s="10">
        <v>207</v>
      </c>
      <c r="G67" s="10">
        <v>136</v>
      </c>
      <c r="H67" s="10">
        <v>95</v>
      </c>
      <c r="I67" s="11">
        <v>0</v>
      </c>
      <c r="J67" s="11">
        <v>0</v>
      </c>
      <c r="K67" s="10">
        <v>1</v>
      </c>
      <c r="L67" s="10">
        <v>1</v>
      </c>
      <c r="M67" s="7">
        <f t="shared" si="5"/>
        <v>1593</v>
      </c>
      <c r="N67" s="7">
        <f t="shared" si="5"/>
        <v>1046</v>
      </c>
    </row>
    <row r="68" spans="1:14" x14ac:dyDescent="0.25">
      <c r="A68" s="3">
        <v>57</v>
      </c>
      <c r="B68" s="4" t="s">
        <v>68</v>
      </c>
      <c r="C68" s="10">
        <v>378</v>
      </c>
      <c r="D68" s="10">
        <v>294</v>
      </c>
      <c r="E68" s="10">
        <v>54</v>
      </c>
      <c r="F68" s="10">
        <v>51</v>
      </c>
      <c r="G68" s="10">
        <v>150</v>
      </c>
      <c r="H68" s="10">
        <v>114</v>
      </c>
      <c r="I68" s="11">
        <v>1</v>
      </c>
      <c r="J68" s="11">
        <v>1</v>
      </c>
      <c r="K68" s="10">
        <v>0</v>
      </c>
      <c r="L68" s="10">
        <v>0</v>
      </c>
      <c r="M68" s="7">
        <f t="shared" si="5"/>
        <v>583</v>
      </c>
      <c r="N68" s="7">
        <f t="shared" si="5"/>
        <v>460</v>
      </c>
    </row>
    <row r="69" spans="1:14" x14ac:dyDescent="0.25">
      <c r="A69" s="3">
        <v>58</v>
      </c>
      <c r="B69" s="4" t="s">
        <v>69</v>
      </c>
      <c r="C69" s="10">
        <v>1212</v>
      </c>
      <c r="D69" s="10">
        <v>1012</v>
      </c>
      <c r="E69" s="10">
        <v>610</v>
      </c>
      <c r="F69" s="10">
        <v>538</v>
      </c>
      <c r="G69" s="10">
        <v>118</v>
      </c>
      <c r="H69" s="10">
        <v>110</v>
      </c>
      <c r="I69" s="11">
        <v>17</v>
      </c>
      <c r="J69" s="11">
        <v>14</v>
      </c>
      <c r="K69" s="10">
        <v>4</v>
      </c>
      <c r="L69" s="10">
        <v>2</v>
      </c>
      <c r="M69" s="7">
        <f t="shared" si="5"/>
        <v>1961</v>
      </c>
      <c r="N69" s="7">
        <f t="shared" si="5"/>
        <v>1676</v>
      </c>
    </row>
    <row r="70" spans="1:14" x14ac:dyDescent="0.25">
      <c r="A70" s="12">
        <v>59</v>
      </c>
      <c r="B70" s="4" t="s">
        <v>70</v>
      </c>
      <c r="C70" s="11">
        <v>298</v>
      </c>
      <c r="D70" s="11">
        <v>278</v>
      </c>
      <c r="E70" s="11">
        <v>162</v>
      </c>
      <c r="F70" s="11">
        <v>151</v>
      </c>
      <c r="G70" s="11">
        <v>10</v>
      </c>
      <c r="H70" s="11">
        <v>8</v>
      </c>
      <c r="I70" s="11">
        <v>29</v>
      </c>
      <c r="J70" s="11">
        <v>28</v>
      </c>
      <c r="K70" s="10">
        <v>17</v>
      </c>
      <c r="L70" s="10">
        <v>16</v>
      </c>
      <c r="M70" s="7">
        <f t="shared" si="5"/>
        <v>516</v>
      </c>
      <c r="N70" s="7">
        <f t="shared" si="5"/>
        <v>481</v>
      </c>
    </row>
    <row r="71" spans="1:14" x14ac:dyDescent="0.25">
      <c r="A71" s="12">
        <v>60</v>
      </c>
      <c r="B71" s="4" t="s">
        <v>71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245</v>
      </c>
      <c r="J71" s="11">
        <v>242</v>
      </c>
      <c r="K71" s="10">
        <v>182</v>
      </c>
      <c r="L71" s="10">
        <v>177</v>
      </c>
      <c r="M71" s="7">
        <f t="shared" si="5"/>
        <v>427</v>
      </c>
      <c r="N71" s="7">
        <f t="shared" si="5"/>
        <v>419</v>
      </c>
    </row>
    <row r="72" spans="1:14" x14ac:dyDescent="0.25">
      <c r="A72" s="12">
        <v>61</v>
      </c>
      <c r="B72" s="4" t="s">
        <v>72</v>
      </c>
      <c r="C72" s="11">
        <v>348</v>
      </c>
      <c r="D72" s="11">
        <v>338</v>
      </c>
      <c r="E72" s="11">
        <v>730</v>
      </c>
      <c r="F72" s="11">
        <v>710</v>
      </c>
      <c r="G72" s="11">
        <v>4</v>
      </c>
      <c r="H72" s="11">
        <v>4</v>
      </c>
      <c r="I72" s="11">
        <v>806</v>
      </c>
      <c r="J72" s="11">
        <v>793</v>
      </c>
      <c r="K72" s="10">
        <v>494</v>
      </c>
      <c r="L72" s="10">
        <v>486</v>
      </c>
      <c r="M72" s="7">
        <f t="shared" si="5"/>
        <v>2382</v>
      </c>
      <c r="N72" s="7">
        <f t="shared" si="5"/>
        <v>2331</v>
      </c>
    </row>
    <row r="73" spans="1:14" x14ac:dyDescent="0.25">
      <c r="A73" s="12">
        <v>62</v>
      </c>
      <c r="B73" s="33" t="s">
        <v>73</v>
      </c>
      <c r="C73" s="32"/>
      <c r="D73" s="32"/>
      <c r="E73" s="32"/>
      <c r="F73" s="32"/>
      <c r="G73" s="32"/>
      <c r="H73" s="32"/>
      <c r="I73" s="32"/>
      <c r="J73" s="32"/>
      <c r="K73" s="34"/>
      <c r="L73" s="34"/>
      <c r="M73" s="35">
        <f t="shared" si="5"/>
        <v>0</v>
      </c>
      <c r="N73" s="35">
        <f>D73+F73+J73+L73+H73</f>
        <v>0</v>
      </c>
    </row>
    <row r="74" spans="1:14" x14ac:dyDescent="0.25">
      <c r="B74" s="8" t="s">
        <v>10</v>
      </c>
      <c r="C74" s="8">
        <f>SUM(C58:C73)</f>
        <v>10662</v>
      </c>
      <c r="D74" s="8">
        <f t="shared" ref="D74:N74" si="6">SUM(D58:D73)</f>
        <v>6815</v>
      </c>
      <c r="E74" s="8">
        <f t="shared" si="6"/>
        <v>3520</v>
      </c>
      <c r="F74" s="8">
        <f t="shared" si="6"/>
        <v>3109</v>
      </c>
      <c r="G74" s="8">
        <f t="shared" si="6"/>
        <v>797</v>
      </c>
      <c r="H74" s="8">
        <f t="shared" si="6"/>
        <v>609</v>
      </c>
      <c r="I74" s="8">
        <f t="shared" si="6"/>
        <v>1375</v>
      </c>
      <c r="J74" s="8">
        <f t="shared" si="6"/>
        <v>1238</v>
      </c>
      <c r="K74" s="8">
        <f t="shared" si="6"/>
        <v>876</v>
      </c>
      <c r="L74" s="8">
        <f t="shared" si="6"/>
        <v>787</v>
      </c>
      <c r="M74" s="8">
        <f t="shared" si="6"/>
        <v>17230</v>
      </c>
      <c r="N74" s="8">
        <f t="shared" si="6"/>
        <v>12558</v>
      </c>
    </row>
    <row r="75" spans="1:14" ht="15.75" x14ac:dyDescent="0.25">
      <c r="A75" s="52" t="s">
        <v>74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</row>
    <row r="76" spans="1:14" x14ac:dyDescent="0.25">
      <c r="A76" s="3">
        <v>63</v>
      </c>
      <c r="B76" s="4" t="s">
        <v>75</v>
      </c>
      <c r="C76" s="10">
        <v>569</v>
      </c>
      <c r="D76" s="10">
        <v>487</v>
      </c>
      <c r="E76" s="10">
        <v>240</v>
      </c>
      <c r="F76" s="10">
        <v>216</v>
      </c>
      <c r="G76" s="10">
        <v>6</v>
      </c>
      <c r="H76" s="10">
        <v>6</v>
      </c>
      <c r="I76" s="10">
        <v>29</v>
      </c>
      <c r="J76" s="10">
        <v>25</v>
      </c>
      <c r="K76" s="10">
        <v>19</v>
      </c>
      <c r="L76" s="10">
        <v>18</v>
      </c>
      <c r="M76" s="7">
        <f>C76+E76+I76+K76+G76</f>
        <v>863</v>
      </c>
      <c r="N76" s="7">
        <f>D76+F76+J76+L76+H76</f>
        <v>752</v>
      </c>
    </row>
    <row r="77" spans="1:14" x14ac:dyDescent="0.25">
      <c r="A77" s="3">
        <v>64</v>
      </c>
      <c r="B77" s="4" t="s">
        <v>76</v>
      </c>
      <c r="C77" s="10">
        <v>315</v>
      </c>
      <c r="D77" s="10">
        <v>269</v>
      </c>
      <c r="E77" s="10">
        <v>165</v>
      </c>
      <c r="F77" s="10">
        <v>150</v>
      </c>
      <c r="G77" s="10">
        <v>6</v>
      </c>
      <c r="H77" s="10">
        <v>5</v>
      </c>
      <c r="I77" s="10">
        <v>20</v>
      </c>
      <c r="J77" s="10">
        <v>17</v>
      </c>
      <c r="K77" s="10">
        <v>10</v>
      </c>
      <c r="L77" s="10">
        <v>5</v>
      </c>
      <c r="M77" s="7">
        <f t="shared" ref="M77:N81" si="7">C77+E77+I77+K77+G77</f>
        <v>516</v>
      </c>
      <c r="N77" s="7">
        <f t="shared" si="7"/>
        <v>446</v>
      </c>
    </row>
    <row r="78" spans="1:14" x14ac:dyDescent="0.25">
      <c r="A78" s="3">
        <v>65</v>
      </c>
      <c r="B78" s="4" t="s">
        <v>77</v>
      </c>
      <c r="C78" s="10">
        <v>332</v>
      </c>
      <c r="D78" s="10">
        <v>207</v>
      </c>
      <c r="E78" s="10">
        <v>140</v>
      </c>
      <c r="F78" s="10">
        <v>100</v>
      </c>
      <c r="G78" s="10">
        <v>2</v>
      </c>
      <c r="H78" s="10">
        <v>2</v>
      </c>
      <c r="I78" s="10">
        <v>11</v>
      </c>
      <c r="J78" s="10">
        <v>8</v>
      </c>
      <c r="K78" s="10">
        <v>11</v>
      </c>
      <c r="L78" s="10">
        <v>8</v>
      </c>
      <c r="M78" s="7">
        <f t="shared" si="7"/>
        <v>496</v>
      </c>
      <c r="N78" s="7">
        <f t="shared" si="7"/>
        <v>325</v>
      </c>
    </row>
    <row r="79" spans="1:14" x14ac:dyDescent="0.25">
      <c r="A79" s="3">
        <v>66</v>
      </c>
      <c r="B79" s="4" t="s">
        <v>78</v>
      </c>
      <c r="C79" s="10">
        <v>1218</v>
      </c>
      <c r="D79" s="10">
        <v>886</v>
      </c>
      <c r="E79" s="10">
        <v>430</v>
      </c>
      <c r="F79" s="10">
        <v>355</v>
      </c>
      <c r="G79" s="10">
        <v>41</v>
      </c>
      <c r="H79" s="10">
        <v>29</v>
      </c>
      <c r="I79" s="10">
        <v>63</v>
      </c>
      <c r="J79" s="10">
        <v>57</v>
      </c>
      <c r="K79" s="10">
        <v>34</v>
      </c>
      <c r="L79" s="10">
        <v>30</v>
      </c>
      <c r="M79" s="7">
        <f t="shared" si="7"/>
        <v>1786</v>
      </c>
      <c r="N79" s="7">
        <f t="shared" si="7"/>
        <v>1357</v>
      </c>
    </row>
    <row r="80" spans="1:14" x14ac:dyDescent="0.25">
      <c r="A80" s="3">
        <v>67</v>
      </c>
      <c r="B80" s="4" t="s">
        <v>79</v>
      </c>
      <c r="C80" s="10">
        <v>1018</v>
      </c>
      <c r="D80" s="10">
        <v>655</v>
      </c>
      <c r="E80" s="10">
        <v>236</v>
      </c>
      <c r="F80" s="10">
        <v>190</v>
      </c>
      <c r="G80" s="10">
        <v>55</v>
      </c>
      <c r="H80" s="10">
        <v>46</v>
      </c>
      <c r="I80" s="10">
        <v>34</v>
      </c>
      <c r="J80" s="10">
        <v>23</v>
      </c>
      <c r="K80" s="10">
        <v>29</v>
      </c>
      <c r="L80" s="10">
        <v>22</v>
      </c>
      <c r="M80" s="7">
        <f t="shared" si="7"/>
        <v>1372</v>
      </c>
      <c r="N80" s="7">
        <f t="shared" si="7"/>
        <v>936</v>
      </c>
    </row>
    <row r="81" spans="1:14" x14ac:dyDescent="0.25">
      <c r="A81" s="3">
        <v>68</v>
      </c>
      <c r="B81" s="4" t="s">
        <v>80</v>
      </c>
      <c r="C81" s="10">
        <v>228</v>
      </c>
      <c r="D81" s="10">
        <v>173</v>
      </c>
      <c r="E81" s="10">
        <v>75</v>
      </c>
      <c r="F81" s="10">
        <v>70</v>
      </c>
      <c r="G81" s="10">
        <v>8</v>
      </c>
      <c r="H81" s="10">
        <v>6</v>
      </c>
      <c r="I81" s="10">
        <v>8</v>
      </c>
      <c r="J81" s="10">
        <v>5</v>
      </c>
      <c r="K81" s="10">
        <v>8</v>
      </c>
      <c r="L81" s="10">
        <v>4</v>
      </c>
      <c r="M81" s="7">
        <f t="shared" si="7"/>
        <v>327</v>
      </c>
      <c r="N81" s="7">
        <f t="shared" si="7"/>
        <v>258</v>
      </c>
    </row>
    <row r="82" spans="1:14" x14ac:dyDescent="0.25">
      <c r="A82" s="25"/>
      <c r="B82" s="8" t="s">
        <v>10</v>
      </c>
      <c r="C82" s="9">
        <f>SUM(C76:C81)</f>
        <v>3680</v>
      </c>
      <c r="D82" s="9">
        <f>SUM(D76:D81)</f>
        <v>2677</v>
      </c>
      <c r="E82" s="9">
        <f t="shared" ref="E82:N82" si="8">SUM(E76:E81)</f>
        <v>1286</v>
      </c>
      <c r="F82" s="9">
        <f t="shared" si="8"/>
        <v>1081</v>
      </c>
      <c r="G82" s="9">
        <f t="shared" si="8"/>
        <v>118</v>
      </c>
      <c r="H82" s="9">
        <f t="shared" si="8"/>
        <v>94</v>
      </c>
      <c r="I82" s="9">
        <f t="shared" si="8"/>
        <v>165</v>
      </c>
      <c r="J82" s="9">
        <f t="shared" si="8"/>
        <v>135</v>
      </c>
      <c r="K82" s="9">
        <f t="shared" si="8"/>
        <v>111</v>
      </c>
      <c r="L82" s="9">
        <f t="shared" si="8"/>
        <v>87</v>
      </c>
      <c r="M82" s="9">
        <f t="shared" si="8"/>
        <v>5360</v>
      </c>
      <c r="N82" s="9">
        <f t="shared" si="8"/>
        <v>4074</v>
      </c>
    </row>
    <row r="83" spans="1:14" ht="15.75" x14ac:dyDescent="0.25">
      <c r="A83" s="52" t="s">
        <v>81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</row>
    <row r="84" spans="1:14" x14ac:dyDescent="0.25">
      <c r="A84" s="3">
        <v>69</v>
      </c>
      <c r="B84" s="4" t="s">
        <v>82</v>
      </c>
      <c r="C84" s="17">
        <v>1200</v>
      </c>
      <c r="D84" s="17">
        <v>904</v>
      </c>
      <c r="E84" s="17">
        <v>395</v>
      </c>
      <c r="F84" s="17">
        <v>344</v>
      </c>
      <c r="G84" s="17">
        <v>49</v>
      </c>
      <c r="H84" s="17">
        <v>45</v>
      </c>
      <c r="I84" s="17">
        <v>36</v>
      </c>
      <c r="J84" s="17">
        <v>24</v>
      </c>
      <c r="K84" s="18">
        <v>27</v>
      </c>
      <c r="L84" s="18">
        <v>18</v>
      </c>
      <c r="M84" s="7">
        <f>C84+E84+I84+K84+G84</f>
        <v>1707</v>
      </c>
      <c r="N84" s="7">
        <f>D84+F84+J84+L84+H84</f>
        <v>1335</v>
      </c>
    </row>
    <row r="85" spans="1:14" x14ac:dyDescent="0.25">
      <c r="A85" s="3">
        <v>70</v>
      </c>
      <c r="B85" s="4" t="s">
        <v>93</v>
      </c>
      <c r="C85" s="17">
        <v>31</v>
      </c>
      <c r="D85" s="17">
        <v>0</v>
      </c>
      <c r="E85" s="17">
        <v>10</v>
      </c>
      <c r="F85" s="17">
        <v>0</v>
      </c>
      <c r="G85" s="17">
        <v>0</v>
      </c>
      <c r="H85" s="17">
        <v>0</v>
      </c>
      <c r="I85" s="17">
        <v>2</v>
      </c>
      <c r="J85" s="17">
        <v>0</v>
      </c>
      <c r="K85" s="18">
        <v>0</v>
      </c>
      <c r="L85" s="18">
        <v>0</v>
      </c>
      <c r="M85" s="7">
        <f t="shared" ref="M85:N87" si="9">C85+E85+I85+K85+G85</f>
        <v>43</v>
      </c>
      <c r="N85" s="7">
        <f t="shared" si="9"/>
        <v>0</v>
      </c>
    </row>
    <row r="86" spans="1:14" x14ac:dyDescent="0.25">
      <c r="A86" s="3">
        <v>71</v>
      </c>
      <c r="B86" s="4" t="s">
        <v>83</v>
      </c>
      <c r="C86" s="19">
        <v>112</v>
      </c>
      <c r="D86" s="19">
        <v>62</v>
      </c>
      <c r="E86" s="19">
        <v>30</v>
      </c>
      <c r="F86" s="19">
        <v>27</v>
      </c>
      <c r="G86" s="19">
        <v>0</v>
      </c>
      <c r="H86" s="19">
        <v>0</v>
      </c>
      <c r="I86" s="19">
        <v>6</v>
      </c>
      <c r="J86" s="19">
        <v>2</v>
      </c>
      <c r="K86" s="18">
        <v>3</v>
      </c>
      <c r="L86" s="18">
        <v>2</v>
      </c>
      <c r="M86" s="7">
        <f t="shared" si="9"/>
        <v>151</v>
      </c>
      <c r="N86" s="7">
        <f t="shared" si="9"/>
        <v>93</v>
      </c>
    </row>
    <row r="87" spans="1:14" x14ac:dyDescent="0.25">
      <c r="A87" s="3">
        <v>72</v>
      </c>
      <c r="B87" s="15" t="s">
        <v>94</v>
      </c>
      <c r="C87" s="19">
        <v>46</v>
      </c>
      <c r="D87" s="19">
        <v>41</v>
      </c>
      <c r="E87" s="19">
        <v>11</v>
      </c>
      <c r="F87" s="19">
        <v>11</v>
      </c>
      <c r="G87" s="19">
        <v>3</v>
      </c>
      <c r="H87" s="19">
        <v>3</v>
      </c>
      <c r="I87" s="19">
        <v>1</v>
      </c>
      <c r="J87" s="19">
        <v>1</v>
      </c>
      <c r="K87" s="18">
        <v>1</v>
      </c>
      <c r="L87" s="18">
        <v>0</v>
      </c>
      <c r="M87" s="7">
        <f t="shared" si="9"/>
        <v>62</v>
      </c>
      <c r="N87" s="7">
        <f t="shared" si="9"/>
        <v>56</v>
      </c>
    </row>
    <row r="88" spans="1:14" x14ac:dyDescent="0.25">
      <c r="B88" s="8" t="s">
        <v>10</v>
      </c>
      <c r="C88" s="8">
        <f>SUM(C84:C87)</f>
        <v>1389</v>
      </c>
      <c r="D88" s="8">
        <f t="shared" ref="D88:N88" si="10">SUM(D84:D87)</f>
        <v>1007</v>
      </c>
      <c r="E88" s="8">
        <f t="shared" si="10"/>
        <v>446</v>
      </c>
      <c r="F88" s="8">
        <f t="shared" si="10"/>
        <v>382</v>
      </c>
      <c r="G88" s="8">
        <f t="shared" si="10"/>
        <v>52</v>
      </c>
      <c r="H88" s="8">
        <f t="shared" si="10"/>
        <v>48</v>
      </c>
      <c r="I88" s="8">
        <f t="shared" si="10"/>
        <v>45</v>
      </c>
      <c r="J88" s="8">
        <f t="shared" si="10"/>
        <v>27</v>
      </c>
      <c r="K88" s="8">
        <f t="shared" si="10"/>
        <v>31</v>
      </c>
      <c r="L88" s="8">
        <f t="shared" si="10"/>
        <v>20</v>
      </c>
      <c r="M88" s="8">
        <f t="shared" si="10"/>
        <v>1963</v>
      </c>
      <c r="N88" s="8">
        <f t="shared" si="10"/>
        <v>1484</v>
      </c>
    </row>
    <row r="89" spans="1:14" ht="15.75" x14ac:dyDescent="0.25">
      <c r="A89" s="59" t="s">
        <v>10</v>
      </c>
      <c r="B89" s="59"/>
      <c r="C89" s="41">
        <f>SUM(C11+C56+C74+C82+C88)</f>
        <v>46646</v>
      </c>
      <c r="D89" s="41">
        <f t="shared" ref="D89:N89" si="11">SUM(D11+D56+D74+D82+D88)</f>
        <v>27466</v>
      </c>
      <c r="E89" s="41">
        <f t="shared" si="11"/>
        <v>13088</v>
      </c>
      <c r="F89" s="41">
        <f t="shared" si="11"/>
        <v>10285</v>
      </c>
      <c r="G89" s="41">
        <f t="shared" si="11"/>
        <v>2521</v>
      </c>
      <c r="H89" s="41">
        <f t="shared" si="11"/>
        <v>1717</v>
      </c>
      <c r="I89" s="41">
        <f t="shared" si="11"/>
        <v>2402</v>
      </c>
      <c r="J89" s="41">
        <f t="shared" si="11"/>
        <v>1964</v>
      </c>
      <c r="K89" s="41">
        <f t="shared" si="11"/>
        <v>1708</v>
      </c>
      <c r="L89" s="41">
        <f t="shared" si="11"/>
        <v>1328</v>
      </c>
      <c r="M89" s="41">
        <f t="shared" si="11"/>
        <v>66365</v>
      </c>
      <c r="N89" s="41">
        <f t="shared" si="11"/>
        <v>42760</v>
      </c>
    </row>
    <row r="91" spans="1:14" ht="16.5" x14ac:dyDescent="0.25">
      <c r="A91" s="54" t="s">
        <v>0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</row>
    <row r="92" spans="1:14" ht="15.75" x14ac:dyDescent="0.25">
      <c r="A92" s="55" t="s">
        <v>1</v>
      </c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</row>
    <row r="93" spans="1:14" ht="15.75" x14ac:dyDescent="0.25">
      <c r="A93" s="55" t="s">
        <v>124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4" x14ac:dyDescent="0.25">
      <c r="A95" s="53" t="s">
        <v>2</v>
      </c>
      <c r="B95" s="53" t="s">
        <v>3</v>
      </c>
      <c r="C95" s="53" t="s">
        <v>112</v>
      </c>
      <c r="D95" s="53"/>
      <c r="E95" s="53" t="s">
        <v>113</v>
      </c>
      <c r="F95" s="53"/>
      <c r="G95" s="60" t="s">
        <v>7</v>
      </c>
      <c r="H95" s="61"/>
      <c r="I95" s="53" t="s">
        <v>114</v>
      </c>
      <c r="J95" s="53"/>
      <c r="K95" s="53" t="s">
        <v>115</v>
      </c>
      <c r="L95" s="53"/>
      <c r="M95" s="56" t="s">
        <v>8</v>
      </c>
      <c r="N95" s="53" t="s">
        <v>9</v>
      </c>
    </row>
    <row r="96" spans="1:14" ht="28.5" x14ac:dyDescent="0.25">
      <c r="A96" s="53"/>
      <c r="B96" s="53"/>
      <c r="C96" s="40" t="s">
        <v>116</v>
      </c>
      <c r="D96" s="40" t="s">
        <v>117</v>
      </c>
      <c r="E96" s="40" t="s">
        <v>116</v>
      </c>
      <c r="F96" s="40" t="s">
        <v>117</v>
      </c>
      <c r="G96" s="40" t="s">
        <v>116</v>
      </c>
      <c r="H96" s="40" t="s">
        <v>117</v>
      </c>
      <c r="I96" s="40" t="s">
        <v>116</v>
      </c>
      <c r="J96" s="40" t="s">
        <v>117</v>
      </c>
      <c r="K96" s="40" t="s">
        <v>116</v>
      </c>
      <c r="L96" s="40" t="s">
        <v>117</v>
      </c>
      <c r="M96" s="56"/>
      <c r="N96" s="53"/>
    </row>
    <row r="97" spans="1:14" ht="15.75" x14ac:dyDescent="0.25">
      <c r="A97" s="52" t="s">
        <v>12</v>
      </c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</row>
    <row r="98" spans="1:14" x14ac:dyDescent="0.25">
      <c r="A98" s="3">
        <v>1</v>
      </c>
      <c r="B98" s="4" t="s">
        <v>13</v>
      </c>
      <c r="C98" s="5">
        <v>2711</v>
      </c>
      <c r="D98" s="5">
        <v>1277</v>
      </c>
      <c r="E98" s="5">
        <v>706</v>
      </c>
      <c r="F98" s="5">
        <v>510</v>
      </c>
      <c r="G98" s="5">
        <v>289</v>
      </c>
      <c r="H98" s="5">
        <v>166</v>
      </c>
      <c r="I98" s="5">
        <v>57</v>
      </c>
      <c r="J98" s="5">
        <v>42</v>
      </c>
      <c r="K98" s="5">
        <v>34</v>
      </c>
      <c r="L98" s="5">
        <v>31</v>
      </c>
      <c r="M98" s="7">
        <f>C98+E98+I98+K98+G98</f>
        <v>3797</v>
      </c>
      <c r="N98" s="7">
        <f>D98+F98+J98+L98+H98</f>
        <v>2026</v>
      </c>
    </row>
    <row r="99" spans="1:14" x14ac:dyDescent="0.25">
      <c r="A99" s="3">
        <v>2</v>
      </c>
      <c r="B99" s="4" t="s">
        <v>14</v>
      </c>
      <c r="C99" s="5">
        <v>221</v>
      </c>
      <c r="D99" s="5">
        <v>126</v>
      </c>
      <c r="E99" s="5">
        <v>16</v>
      </c>
      <c r="F99" s="5">
        <v>12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7">
        <f t="shared" ref="M99:N100" si="12">C99+E99+I99+K99+G99</f>
        <v>237</v>
      </c>
      <c r="N99" s="7">
        <f t="shared" si="12"/>
        <v>138</v>
      </c>
    </row>
    <row r="100" spans="1:14" x14ac:dyDescent="0.25">
      <c r="A100" s="20">
        <v>3</v>
      </c>
      <c r="B100" s="4" t="s">
        <v>95</v>
      </c>
      <c r="C100" s="5">
        <v>121</v>
      </c>
      <c r="D100" s="5">
        <v>81</v>
      </c>
      <c r="E100" s="5">
        <v>12</v>
      </c>
      <c r="F100" s="5">
        <v>8</v>
      </c>
      <c r="G100" s="5">
        <v>43</v>
      </c>
      <c r="H100" s="5">
        <v>18</v>
      </c>
      <c r="I100" s="5">
        <v>0</v>
      </c>
      <c r="J100" s="5">
        <v>0</v>
      </c>
      <c r="K100" s="5">
        <v>0</v>
      </c>
      <c r="L100" s="5">
        <v>0</v>
      </c>
      <c r="M100" s="7">
        <f t="shared" si="12"/>
        <v>176</v>
      </c>
      <c r="N100" s="7">
        <f t="shared" si="12"/>
        <v>107</v>
      </c>
    </row>
    <row r="101" spans="1:14" x14ac:dyDescent="0.25">
      <c r="B101" s="8" t="s">
        <v>10</v>
      </c>
      <c r="C101" s="9">
        <f>C98+C99+C100</f>
        <v>3053</v>
      </c>
      <c r="D101" s="9">
        <f t="shared" ref="D101:N101" si="13">D98+D99+D100</f>
        <v>1484</v>
      </c>
      <c r="E101" s="9">
        <f t="shared" si="13"/>
        <v>734</v>
      </c>
      <c r="F101" s="9">
        <f t="shared" si="13"/>
        <v>530</v>
      </c>
      <c r="G101" s="9">
        <f t="shared" si="13"/>
        <v>332</v>
      </c>
      <c r="H101" s="9">
        <f t="shared" si="13"/>
        <v>184</v>
      </c>
      <c r="I101" s="9">
        <f t="shared" si="13"/>
        <v>57</v>
      </c>
      <c r="J101" s="9">
        <f t="shared" si="13"/>
        <v>42</v>
      </c>
      <c r="K101" s="9">
        <f t="shared" si="13"/>
        <v>34</v>
      </c>
      <c r="L101" s="9">
        <f t="shared" si="13"/>
        <v>31</v>
      </c>
      <c r="M101" s="9">
        <f t="shared" si="13"/>
        <v>4210</v>
      </c>
      <c r="N101" s="9">
        <f t="shared" si="13"/>
        <v>2271</v>
      </c>
    </row>
    <row r="102" spans="1:14" ht="15.75" x14ac:dyDescent="0.25">
      <c r="A102" s="52" t="s">
        <v>15</v>
      </c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</row>
    <row r="103" spans="1:14" x14ac:dyDescent="0.25">
      <c r="A103" s="3">
        <v>4</v>
      </c>
      <c r="B103" s="4" t="s">
        <v>16</v>
      </c>
      <c r="C103" s="10">
        <v>3290</v>
      </c>
      <c r="D103" s="10">
        <v>1339</v>
      </c>
      <c r="E103" s="10">
        <v>612</v>
      </c>
      <c r="F103" s="10">
        <v>345</v>
      </c>
      <c r="G103" s="10">
        <v>175</v>
      </c>
      <c r="H103" s="10">
        <v>73</v>
      </c>
      <c r="I103" s="10">
        <v>0</v>
      </c>
      <c r="J103" s="10">
        <v>0</v>
      </c>
      <c r="K103" s="10">
        <v>0</v>
      </c>
      <c r="L103" s="10">
        <v>0</v>
      </c>
      <c r="M103" s="7">
        <f>C103+E103+I103+K103+G103</f>
        <v>4077</v>
      </c>
      <c r="N103" s="7">
        <f>D103+F103+J103+L103+H103</f>
        <v>1757</v>
      </c>
    </row>
    <row r="104" spans="1:14" x14ac:dyDescent="0.25">
      <c r="A104" s="3">
        <v>5</v>
      </c>
      <c r="B104" s="4" t="s">
        <v>17</v>
      </c>
      <c r="C104" s="11">
        <v>2043</v>
      </c>
      <c r="D104" s="11">
        <v>486</v>
      </c>
      <c r="E104" s="11">
        <v>539</v>
      </c>
      <c r="F104" s="11">
        <v>261</v>
      </c>
      <c r="G104" s="11">
        <v>7</v>
      </c>
      <c r="H104" s="11">
        <v>5</v>
      </c>
      <c r="I104" s="11">
        <v>0</v>
      </c>
      <c r="J104" s="11">
        <v>0</v>
      </c>
      <c r="K104" s="10">
        <v>0</v>
      </c>
      <c r="L104" s="10">
        <v>0</v>
      </c>
      <c r="M104" s="7">
        <f t="shared" ref="M104:N145" si="14">C104+E104+I104+K104+G104</f>
        <v>2589</v>
      </c>
      <c r="N104" s="7">
        <f t="shared" si="14"/>
        <v>752</v>
      </c>
    </row>
    <row r="105" spans="1:14" x14ac:dyDescent="0.25">
      <c r="A105" s="3">
        <v>6</v>
      </c>
      <c r="B105" s="4" t="s">
        <v>18</v>
      </c>
      <c r="C105" s="11">
        <v>214</v>
      </c>
      <c r="D105" s="11">
        <v>208</v>
      </c>
      <c r="E105" s="11">
        <v>215</v>
      </c>
      <c r="F105" s="11">
        <v>209</v>
      </c>
      <c r="G105" s="11">
        <v>0</v>
      </c>
      <c r="H105" s="11">
        <v>0</v>
      </c>
      <c r="I105" s="11">
        <v>0</v>
      </c>
      <c r="J105" s="11">
        <v>0</v>
      </c>
      <c r="K105" s="10">
        <v>0</v>
      </c>
      <c r="L105" s="10">
        <v>0</v>
      </c>
      <c r="M105" s="7">
        <f t="shared" si="14"/>
        <v>429</v>
      </c>
      <c r="N105" s="7">
        <f t="shared" si="14"/>
        <v>417</v>
      </c>
    </row>
    <row r="106" spans="1:14" x14ac:dyDescent="0.25">
      <c r="A106" s="3">
        <v>7</v>
      </c>
      <c r="B106" s="4" t="s">
        <v>19</v>
      </c>
      <c r="C106" s="11">
        <v>706</v>
      </c>
      <c r="D106" s="10">
        <v>370</v>
      </c>
      <c r="E106" s="11">
        <v>70</v>
      </c>
      <c r="F106" s="11">
        <v>54</v>
      </c>
      <c r="G106" s="11">
        <v>101</v>
      </c>
      <c r="H106" s="11">
        <v>56</v>
      </c>
      <c r="I106" s="11">
        <v>2</v>
      </c>
      <c r="J106" s="11">
        <v>2</v>
      </c>
      <c r="K106" s="10">
        <v>1</v>
      </c>
      <c r="L106" s="10">
        <v>1</v>
      </c>
      <c r="M106" s="7">
        <f t="shared" si="14"/>
        <v>880</v>
      </c>
      <c r="N106" s="7">
        <f t="shared" si="14"/>
        <v>483</v>
      </c>
    </row>
    <row r="107" spans="1:14" x14ac:dyDescent="0.25">
      <c r="A107" s="3">
        <v>8</v>
      </c>
      <c r="B107" s="4" t="s">
        <v>20</v>
      </c>
      <c r="C107" s="11">
        <v>1519</v>
      </c>
      <c r="D107" s="11">
        <v>991</v>
      </c>
      <c r="E107" s="11">
        <v>278</v>
      </c>
      <c r="F107" s="11">
        <v>225</v>
      </c>
      <c r="G107" s="11">
        <v>164</v>
      </c>
      <c r="H107" s="11">
        <v>102</v>
      </c>
      <c r="I107" s="11">
        <v>32</v>
      </c>
      <c r="J107" s="11">
        <v>31</v>
      </c>
      <c r="K107" s="10">
        <v>26</v>
      </c>
      <c r="L107" s="10">
        <v>25</v>
      </c>
      <c r="M107" s="7">
        <f t="shared" si="14"/>
        <v>2019</v>
      </c>
      <c r="N107" s="7">
        <f t="shared" si="14"/>
        <v>1374</v>
      </c>
    </row>
    <row r="108" spans="1:14" x14ac:dyDescent="0.25">
      <c r="A108" s="3">
        <v>9</v>
      </c>
      <c r="B108" s="4" t="s">
        <v>21</v>
      </c>
      <c r="C108" s="11">
        <v>2141</v>
      </c>
      <c r="D108" s="11">
        <v>1035</v>
      </c>
      <c r="E108" s="11">
        <v>821</v>
      </c>
      <c r="F108" s="11">
        <v>616</v>
      </c>
      <c r="G108" s="11">
        <v>9</v>
      </c>
      <c r="H108" s="11">
        <v>4</v>
      </c>
      <c r="I108" s="11">
        <v>-5</v>
      </c>
      <c r="J108" s="11">
        <v>0</v>
      </c>
      <c r="K108" s="10">
        <v>0</v>
      </c>
      <c r="L108" s="10">
        <v>0</v>
      </c>
      <c r="M108" s="7">
        <f t="shared" si="14"/>
        <v>2966</v>
      </c>
      <c r="N108" s="7">
        <f t="shared" si="14"/>
        <v>1655</v>
      </c>
    </row>
    <row r="109" spans="1:14" x14ac:dyDescent="0.25">
      <c r="A109" s="3">
        <v>10</v>
      </c>
      <c r="B109" s="4" t="s">
        <v>22</v>
      </c>
      <c r="C109" s="11">
        <v>739</v>
      </c>
      <c r="D109" s="11">
        <v>399</v>
      </c>
      <c r="E109" s="11">
        <v>84</v>
      </c>
      <c r="F109" s="11">
        <v>65</v>
      </c>
      <c r="G109" s="11">
        <v>10</v>
      </c>
      <c r="H109" s="11">
        <v>4</v>
      </c>
      <c r="I109" s="11">
        <v>8</v>
      </c>
      <c r="J109" s="11">
        <v>8</v>
      </c>
      <c r="K109" s="10">
        <v>8</v>
      </c>
      <c r="L109" s="10">
        <v>8</v>
      </c>
      <c r="M109" s="7">
        <f t="shared" si="14"/>
        <v>849</v>
      </c>
      <c r="N109" s="7">
        <f t="shared" si="14"/>
        <v>484</v>
      </c>
    </row>
    <row r="110" spans="1:14" x14ac:dyDescent="0.25">
      <c r="A110" s="3">
        <v>11</v>
      </c>
      <c r="B110" s="4" t="s">
        <v>23</v>
      </c>
      <c r="C110" s="11">
        <v>292</v>
      </c>
      <c r="D110" s="11">
        <v>231</v>
      </c>
      <c r="E110" s="11">
        <v>203</v>
      </c>
      <c r="F110" s="11">
        <v>178</v>
      </c>
      <c r="G110" s="11">
        <v>13</v>
      </c>
      <c r="H110" s="11">
        <v>11</v>
      </c>
      <c r="I110" s="11">
        <v>0</v>
      </c>
      <c r="J110" s="11">
        <v>0</v>
      </c>
      <c r="K110" s="10">
        <v>0</v>
      </c>
      <c r="L110" s="10">
        <v>0</v>
      </c>
      <c r="M110" s="7">
        <f t="shared" si="14"/>
        <v>508</v>
      </c>
      <c r="N110" s="7">
        <f t="shared" si="14"/>
        <v>420</v>
      </c>
    </row>
    <row r="111" spans="1:14" x14ac:dyDescent="0.25">
      <c r="A111" s="3">
        <v>12</v>
      </c>
      <c r="B111" s="4" t="s">
        <v>92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84</v>
      </c>
      <c r="J111" s="11">
        <v>65</v>
      </c>
      <c r="K111" s="10">
        <v>63</v>
      </c>
      <c r="L111" s="10">
        <v>52</v>
      </c>
      <c r="M111" s="7">
        <f t="shared" si="14"/>
        <v>147</v>
      </c>
      <c r="N111" s="7">
        <f t="shared" si="14"/>
        <v>117</v>
      </c>
    </row>
    <row r="112" spans="1:14" x14ac:dyDescent="0.25">
      <c r="A112" s="12">
        <v>13</v>
      </c>
      <c r="B112" s="13" t="s">
        <v>24</v>
      </c>
      <c r="C112" s="11">
        <v>302</v>
      </c>
      <c r="D112" s="11">
        <v>213</v>
      </c>
      <c r="E112" s="11">
        <v>106</v>
      </c>
      <c r="F112" s="11">
        <v>32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7">
        <f t="shared" si="14"/>
        <v>408</v>
      </c>
      <c r="N112" s="7">
        <f t="shared" si="14"/>
        <v>245</v>
      </c>
    </row>
    <row r="113" spans="1:14" x14ac:dyDescent="0.25">
      <c r="A113" s="12">
        <v>14</v>
      </c>
      <c r="B113" s="13" t="s">
        <v>25</v>
      </c>
      <c r="C113" s="11">
        <v>164</v>
      </c>
      <c r="D113" s="11">
        <v>119</v>
      </c>
      <c r="E113" s="11">
        <v>62</v>
      </c>
      <c r="F113" s="11">
        <v>46</v>
      </c>
      <c r="G113" s="11">
        <v>4</v>
      </c>
      <c r="H113" s="11">
        <v>4</v>
      </c>
      <c r="I113" s="11">
        <v>6</v>
      </c>
      <c r="J113" s="11">
        <v>3</v>
      </c>
      <c r="K113" s="11">
        <v>9</v>
      </c>
      <c r="L113" s="11">
        <v>7</v>
      </c>
      <c r="M113" s="7">
        <f t="shared" si="14"/>
        <v>245</v>
      </c>
      <c r="N113" s="7">
        <f t="shared" si="14"/>
        <v>179</v>
      </c>
    </row>
    <row r="114" spans="1:14" x14ac:dyDescent="0.25">
      <c r="A114" s="12">
        <v>15</v>
      </c>
      <c r="B114" s="13" t="s">
        <v>26</v>
      </c>
      <c r="C114" s="11">
        <v>315</v>
      </c>
      <c r="D114" s="11">
        <v>268</v>
      </c>
      <c r="E114" s="11">
        <v>129</v>
      </c>
      <c r="F114" s="11">
        <v>154</v>
      </c>
      <c r="G114" s="11">
        <v>4</v>
      </c>
      <c r="H114" s="11">
        <v>2</v>
      </c>
      <c r="I114" s="11">
        <v>4</v>
      </c>
      <c r="J114" s="11">
        <v>0</v>
      </c>
      <c r="K114" s="11">
        <v>1</v>
      </c>
      <c r="L114" s="11">
        <v>0</v>
      </c>
      <c r="M114" s="7">
        <f t="shared" si="14"/>
        <v>453</v>
      </c>
      <c r="N114" s="7">
        <f t="shared" si="14"/>
        <v>424</v>
      </c>
    </row>
    <row r="115" spans="1:14" x14ac:dyDescent="0.25">
      <c r="A115" s="12">
        <v>16</v>
      </c>
      <c r="B115" s="13" t="s">
        <v>27</v>
      </c>
      <c r="C115" s="11">
        <v>1014</v>
      </c>
      <c r="D115" s="11">
        <v>618</v>
      </c>
      <c r="E115" s="11">
        <v>104</v>
      </c>
      <c r="F115" s="11">
        <v>102</v>
      </c>
      <c r="G115" s="11">
        <v>54</v>
      </c>
      <c r="H115" s="11">
        <v>36</v>
      </c>
      <c r="I115" s="11">
        <v>3</v>
      </c>
      <c r="J115" s="11">
        <v>3</v>
      </c>
      <c r="K115" s="11">
        <v>5</v>
      </c>
      <c r="L115" s="11">
        <v>5</v>
      </c>
      <c r="M115" s="7">
        <f t="shared" si="14"/>
        <v>1180</v>
      </c>
      <c r="N115" s="7">
        <f t="shared" si="14"/>
        <v>764</v>
      </c>
    </row>
    <row r="116" spans="1:14" x14ac:dyDescent="0.25">
      <c r="A116" s="12">
        <v>17</v>
      </c>
      <c r="B116" s="13" t="s">
        <v>28</v>
      </c>
      <c r="C116" s="11">
        <v>771</v>
      </c>
      <c r="D116" s="11">
        <v>516</v>
      </c>
      <c r="E116" s="11">
        <v>154</v>
      </c>
      <c r="F116" s="11">
        <v>127</v>
      </c>
      <c r="G116" s="11">
        <v>27</v>
      </c>
      <c r="H116" s="11">
        <v>26</v>
      </c>
      <c r="I116" s="11">
        <v>0</v>
      </c>
      <c r="J116" s="11">
        <v>0</v>
      </c>
      <c r="K116" s="11">
        <v>0</v>
      </c>
      <c r="L116" s="11">
        <v>0</v>
      </c>
      <c r="M116" s="7">
        <f t="shared" si="14"/>
        <v>952</v>
      </c>
      <c r="N116" s="7">
        <f t="shared" si="14"/>
        <v>669</v>
      </c>
    </row>
    <row r="117" spans="1:14" x14ac:dyDescent="0.25">
      <c r="A117" s="12">
        <v>18</v>
      </c>
      <c r="B117" s="13" t="s">
        <v>29</v>
      </c>
      <c r="C117" s="11">
        <v>1294</v>
      </c>
      <c r="D117" s="11">
        <v>633</v>
      </c>
      <c r="E117" s="11">
        <v>338</v>
      </c>
      <c r="F117" s="11">
        <v>259</v>
      </c>
      <c r="G117" s="11">
        <v>147</v>
      </c>
      <c r="H117" s="11">
        <v>124</v>
      </c>
      <c r="I117" s="11">
        <v>21</v>
      </c>
      <c r="J117" s="11">
        <v>10</v>
      </c>
      <c r="K117" s="11">
        <v>27</v>
      </c>
      <c r="L117" s="11">
        <v>11</v>
      </c>
      <c r="M117" s="7">
        <f t="shared" si="14"/>
        <v>1827</v>
      </c>
      <c r="N117" s="7">
        <f t="shared" si="14"/>
        <v>1037</v>
      </c>
    </row>
    <row r="118" spans="1:14" x14ac:dyDescent="0.25">
      <c r="A118" s="12">
        <v>19</v>
      </c>
      <c r="B118" s="13" t="s">
        <v>30</v>
      </c>
      <c r="C118" s="11">
        <v>65</v>
      </c>
      <c r="D118" s="11">
        <v>55</v>
      </c>
      <c r="E118" s="11">
        <v>7</v>
      </c>
      <c r="F118" s="11">
        <v>6</v>
      </c>
      <c r="G118" s="11">
        <v>42</v>
      </c>
      <c r="H118" s="11">
        <v>40</v>
      </c>
      <c r="I118" s="11">
        <v>0</v>
      </c>
      <c r="J118" s="11">
        <v>0</v>
      </c>
      <c r="K118" s="11">
        <v>0</v>
      </c>
      <c r="L118" s="11">
        <v>0</v>
      </c>
      <c r="M118" s="7">
        <f t="shared" si="14"/>
        <v>114</v>
      </c>
      <c r="N118" s="7">
        <f t="shared" si="14"/>
        <v>101</v>
      </c>
    </row>
    <row r="119" spans="1:14" x14ac:dyDescent="0.25">
      <c r="A119" s="12">
        <v>20</v>
      </c>
      <c r="B119" s="13" t="s">
        <v>31</v>
      </c>
      <c r="C119" s="11">
        <v>2488</v>
      </c>
      <c r="D119" s="11">
        <v>955</v>
      </c>
      <c r="E119" s="11">
        <v>482</v>
      </c>
      <c r="F119" s="11">
        <v>253</v>
      </c>
      <c r="G119" s="11">
        <v>121</v>
      </c>
      <c r="H119" s="11">
        <v>48</v>
      </c>
      <c r="I119" s="11">
        <v>0</v>
      </c>
      <c r="J119" s="11">
        <v>0</v>
      </c>
      <c r="K119" s="11">
        <v>0</v>
      </c>
      <c r="L119" s="11">
        <v>0</v>
      </c>
      <c r="M119" s="7">
        <f t="shared" si="14"/>
        <v>3091</v>
      </c>
      <c r="N119" s="7">
        <f t="shared" si="14"/>
        <v>1256</v>
      </c>
    </row>
    <row r="120" spans="1:14" x14ac:dyDescent="0.25">
      <c r="A120" s="12">
        <v>21</v>
      </c>
      <c r="B120" s="13" t="s">
        <v>32</v>
      </c>
      <c r="C120" s="11">
        <v>3756</v>
      </c>
      <c r="D120" s="11">
        <v>1659</v>
      </c>
      <c r="E120" s="11">
        <v>399</v>
      </c>
      <c r="F120" s="11">
        <v>294</v>
      </c>
      <c r="G120" s="11">
        <v>148</v>
      </c>
      <c r="H120" s="11">
        <v>91</v>
      </c>
      <c r="I120" s="11">
        <v>0</v>
      </c>
      <c r="J120" s="11">
        <v>0</v>
      </c>
      <c r="K120" s="11">
        <v>0</v>
      </c>
      <c r="L120" s="11">
        <v>0</v>
      </c>
      <c r="M120" s="7">
        <f t="shared" si="14"/>
        <v>4303</v>
      </c>
      <c r="N120" s="7">
        <f t="shared" si="14"/>
        <v>2044</v>
      </c>
    </row>
    <row r="121" spans="1:14" x14ac:dyDescent="0.25">
      <c r="A121" s="12">
        <v>22</v>
      </c>
      <c r="B121" s="13" t="s">
        <v>33</v>
      </c>
      <c r="C121" s="11">
        <v>816</v>
      </c>
      <c r="D121" s="11">
        <v>571</v>
      </c>
      <c r="E121" s="11">
        <v>389</v>
      </c>
      <c r="F121" s="11">
        <v>300</v>
      </c>
      <c r="G121" s="11">
        <v>11</v>
      </c>
      <c r="H121" s="11">
        <v>9</v>
      </c>
      <c r="I121" s="11">
        <v>0</v>
      </c>
      <c r="J121" s="11">
        <v>0</v>
      </c>
      <c r="K121" s="11">
        <v>0</v>
      </c>
      <c r="L121" s="11">
        <v>0</v>
      </c>
      <c r="M121" s="7">
        <f t="shared" si="14"/>
        <v>1216</v>
      </c>
      <c r="N121" s="7">
        <f t="shared" si="14"/>
        <v>880</v>
      </c>
    </row>
    <row r="122" spans="1:14" x14ac:dyDescent="0.25">
      <c r="A122" s="12">
        <v>23</v>
      </c>
      <c r="B122" s="13" t="s">
        <v>34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211</v>
      </c>
      <c r="J122" s="11">
        <v>141</v>
      </c>
      <c r="K122" s="11">
        <v>149</v>
      </c>
      <c r="L122" s="11">
        <v>97</v>
      </c>
      <c r="M122" s="7">
        <f t="shared" si="14"/>
        <v>360</v>
      </c>
      <c r="N122" s="7">
        <f t="shared" si="14"/>
        <v>238</v>
      </c>
    </row>
    <row r="123" spans="1:14" x14ac:dyDescent="0.25">
      <c r="A123" s="12">
        <v>24</v>
      </c>
      <c r="B123" s="13" t="s">
        <v>35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87</v>
      </c>
      <c r="J123" s="11">
        <v>66</v>
      </c>
      <c r="K123" s="11">
        <v>98</v>
      </c>
      <c r="L123" s="11">
        <v>52</v>
      </c>
      <c r="M123" s="7">
        <f t="shared" si="14"/>
        <v>185</v>
      </c>
      <c r="N123" s="7">
        <f t="shared" si="14"/>
        <v>118</v>
      </c>
    </row>
    <row r="124" spans="1:14" x14ac:dyDescent="0.25">
      <c r="A124" s="12">
        <v>25</v>
      </c>
      <c r="B124" s="13" t="s">
        <v>36</v>
      </c>
      <c r="C124" s="11">
        <v>418</v>
      </c>
      <c r="D124" s="11">
        <v>242</v>
      </c>
      <c r="E124" s="11">
        <v>191</v>
      </c>
      <c r="F124" s="11">
        <v>68</v>
      </c>
      <c r="G124" s="11">
        <v>1</v>
      </c>
      <c r="H124" s="11">
        <v>1</v>
      </c>
      <c r="I124" s="11">
        <v>1</v>
      </c>
      <c r="J124" s="11">
        <v>0</v>
      </c>
      <c r="K124" s="11">
        <v>0</v>
      </c>
      <c r="L124" s="11">
        <v>0</v>
      </c>
      <c r="M124" s="7">
        <f t="shared" si="14"/>
        <v>611</v>
      </c>
      <c r="N124" s="7">
        <f t="shared" si="14"/>
        <v>311</v>
      </c>
    </row>
    <row r="125" spans="1:14" x14ac:dyDescent="0.25">
      <c r="A125" s="12">
        <v>26</v>
      </c>
      <c r="B125" s="13" t="s">
        <v>37</v>
      </c>
      <c r="C125" s="11">
        <v>550</v>
      </c>
      <c r="D125" s="11">
        <v>459</v>
      </c>
      <c r="E125" s="11">
        <v>161</v>
      </c>
      <c r="F125" s="11">
        <v>131</v>
      </c>
      <c r="G125" s="11">
        <v>31</v>
      </c>
      <c r="H125" s="11">
        <v>23</v>
      </c>
      <c r="I125" s="11">
        <v>24</v>
      </c>
      <c r="J125" s="11">
        <v>17</v>
      </c>
      <c r="K125" s="11">
        <v>20</v>
      </c>
      <c r="L125" s="11">
        <v>10</v>
      </c>
      <c r="M125" s="7">
        <f t="shared" si="14"/>
        <v>786</v>
      </c>
      <c r="N125" s="7">
        <f t="shared" si="14"/>
        <v>640</v>
      </c>
    </row>
    <row r="126" spans="1:14" x14ac:dyDescent="0.25">
      <c r="A126" s="12">
        <v>27</v>
      </c>
      <c r="B126" s="13" t="s">
        <v>38</v>
      </c>
      <c r="C126" s="11">
        <v>304</v>
      </c>
      <c r="D126" s="11">
        <v>223</v>
      </c>
      <c r="E126" s="11">
        <v>339</v>
      </c>
      <c r="F126" s="11">
        <v>275</v>
      </c>
      <c r="G126" s="11">
        <v>0</v>
      </c>
      <c r="H126" s="11">
        <v>0</v>
      </c>
      <c r="I126" s="11">
        <v>29</v>
      </c>
      <c r="J126" s="11">
        <v>24</v>
      </c>
      <c r="K126" s="11">
        <v>27</v>
      </c>
      <c r="L126" s="11">
        <v>21</v>
      </c>
      <c r="M126" s="7">
        <f t="shared" si="14"/>
        <v>699</v>
      </c>
      <c r="N126" s="7">
        <f t="shared" si="14"/>
        <v>543</v>
      </c>
    </row>
    <row r="127" spans="1:14" x14ac:dyDescent="0.25">
      <c r="A127" s="12">
        <v>28</v>
      </c>
      <c r="B127" s="13" t="s">
        <v>39</v>
      </c>
      <c r="C127" s="11">
        <v>764</v>
      </c>
      <c r="D127" s="11">
        <v>506</v>
      </c>
      <c r="E127" s="11">
        <v>539</v>
      </c>
      <c r="F127" s="11">
        <v>428</v>
      </c>
      <c r="G127" s="11">
        <v>6</v>
      </c>
      <c r="H127" s="11">
        <v>6</v>
      </c>
      <c r="I127" s="11">
        <v>249</v>
      </c>
      <c r="J127" s="11">
        <v>147</v>
      </c>
      <c r="K127" s="11">
        <v>200</v>
      </c>
      <c r="L127" s="11">
        <v>100</v>
      </c>
      <c r="M127" s="7">
        <f t="shared" si="14"/>
        <v>1758</v>
      </c>
      <c r="N127" s="7">
        <f t="shared" si="14"/>
        <v>1187</v>
      </c>
    </row>
    <row r="128" spans="1:14" x14ac:dyDescent="0.25">
      <c r="A128" s="12">
        <v>29</v>
      </c>
      <c r="B128" s="13" t="s">
        <v>40</v>
      </c>
      <c r="C128" s="11">
        <v>272</v>
      </c>
      <c r="D128" s="11">
        <v>272</v>
      </c>
      <c r="E128" s="11">
        <v>90</v>
      </c>
      <c r="F128" s="11">
        <v>92</v>
      </c>
      <c r="G128" s="11">
        <v>28</v>
      </c>
      <c r="H128" s="11">
        <v>29</v>
      </c>
      <c r="I128" s="11">
        <v>6</v>
      </c>
      <c r="J128" s="11">
        <v>5</v>
      </c>
      <c r="K128" s="11">
        <v>2</v>
      </c>
      <c r="L128" s="11">
        <v>3</v>
      </c>
      <c r="M128" s="7">
        <f t="shared" si="14"/>
        <v>398</v>
      </c>
      <c r="N128" s="7">
        <f t="shared" si="14"/>
        <v>401</v>
      </c>
    </row>
    <row r="129" spans="1:14" x14ac:dyDescent="0.25">
      <c r="A129" s="12">
        <v>30</v>
      </c>
      <c r="B129" s="13" t="s">
        <v>41</v>
      </c>
      <c r="C129" s="11">
        <v>739</v>
      </c>
      <c r="D129" s="11">
        <v>399</v>
      </c>
      <c r="E129" s="11">
        <v>84</v>
      </c>
      <c r="F129" s="11">
        <v>65</v>
      </c>
      <c r="G129" s="11">
        <v>10</v>
      </c>
      <c r="H129" s="11">
        <v>4</v>
      </c>
      <c r="I129" s="11">
        <v>8</v>
      </c>
      <c r="J129" s="11">
        <v>8</v>
      </c>
      <c r="K129" s="11">
        <v>8</v>
      </c>
      <c r="L129" s="11">
        <v>8</v>
      </c>
      <c r="M129" s="7">
        <f t="shared" si="14"/>
        <v>849</v>
      </c>
      <c r="N129" s="7">
        <f t="shared" si="14"/>
        <v>484</v>
      </c>
    </row>
    <row r="130" spans="1:14" x14ac:dyDescent="0.25">
      <c r="A130" s="12">
        <v>31</v>
      </c>
      <c r="B130" s="13" t="s">
        <v>42</v>
      </c>
      <c r="C130" s="11">
        <v>360</v>
      </c>
      <c r="D130" s="11">
        <v>293</v>
      </c>
      <c r="E130" s="11">
        <v>80</v>
      </c>
      <c r="F130" s="11">
        <v>81</v>
      </c>
      <c r="G130" s="11">
        <v>16</v>
      </c>
      <c r="H130" s="11">
        <v>13</v>
      </c>
      <c r="I130" s="11">
        <v>4</v>
      </c>
      <c r="J130" s="11">
        <v>4</v>
      </c>
      <c r="K130" s="11">
        <v>5</v>
      </c>
      <c r="L130" s="11">
        <v>5</v>
      </c>
      <c r="M130" s="7">
        <f t="shared" si="14"/>
        <v>465</v>
      </c>
      <c r="N130" s="7">
        <f t="shared" si="14"/>
        <v>396</v>
      </c>
    </row>
    <row r="131" spans="1:14" x14ac:dyDescent="0.25">
      <c r="A131" s="12">
        <v>32</v>
      </c>
      <c r="B131" s="13" t="s">
        <v>43</v>
      </c>
      <c r="C131" s="11">
        <v>48</v>
      </c>
      <c r="D131" s="11">
        <v>45</v>
      </c>
      <c r="E131" s="11">
        <v>17</v>
      </c>
      <c r="F131" s="11">
        <v>17</v>
      </c>
      <c r="G131" s="11">
        <v>0</v>
      </c>
      <c r="H131" s="11">
        <v>0</v>
      </c>
      <c r="I131" s="11">
        <v>0</v>
      </c>
      <c r="J131" s="11">
        <v>0</v>
      </c>
      <c r="K131" s="11">
        <v>1</v>
      </c>
      <c r="L131" s="11">
        <v>0</v>
      </c>
      <c r="M131" s="7">
        <f t="shared" si="14"/>
        <v>66</v>
      </c>
      <c r="N131" s="7">
        <f t="shared" si="14"/>
        <v>62</v>
      </c>
    </row>
    <row r="132" spans="1:14" x14ac:dyDescent="0.25">
      <c r="A132" s="12">
        <v>33</v>
      </c>
      <c r="B132" s="13" t="s">
        <v>44</v>
      </c>
      <c r="C132" s="11">
        <v>38</v>
      </c>
      <c r="D132" s="11">
        <v>34</v>
      </c>
      <c r="E132" s="11">
        <v>17</v>
      </c>
      <c r="F132" s="11">
        <v>16</v>
      </c>
      <c r="G132" s="11">
        <v>9</v>
      </c>
      <c r="H132" s="11">
        <v>8</v>
      </c>
      <c r="I132" s="11">
        <v>1</v>
      </c>
      <c r="J132" s="11">
        <v>1</v>
      </c>
      <c r="K132" s="11">
        <v>1</v>
      </c>
      <c r="L132" s="11">
        <v>1</v>
      </c>
      <c r="M132" s="7">
        <f t="shared" si="14"/>
        <v>66</v>
      </c>
      <c r="N132" s="7">
        <f t="shared" si="14"/>
        <v>60</v>
      </c>
    </row>
    <row r="133" spans="1:14" x14ac:dyDescent="0.25">
      <c r="A133" s="12">
        <v>34</v>
      </c>
      <c r="B133" s="13" t="s">
        <v>45</v>
      </c>
      <c r="C133" s="11">
        <v>252</v>
      </c>
      <c r="D133" s="11">
        <v>219</v>
      </c>
      <c r="E133" s="11">
        <v>38</v>
      </c>
      <c r="F133" s="11">
        <v>32</v>
      </c>
      <c r="G133" s="11">
        <v>1</v>
      </c>
      <c r="H133" s="11">
        <v>2</v>
      </c>
      <c r="I133" s="11">
        <v>0</v>
      </c>
      <c r="J133" s="11">
        <v>0</v>
      </c>
      <c r="K133" s="11">
        <v>1</v>
      </c>
      <c r="L133" s="11">
        <v>0</v>
      </c>
      <c r="M133" s="7">
        <f t="shared" si="14"/>
        <v>292</v>
      </c>
      <c r="N133" s="7">
        <f t="shared" si="14"/>
        <v>253</v>
      </c>
    </row>
    <row r="134" spans="1:14" x14ac:dyDescent="0.25">
      <c r="A134" s="12">
        <v>35</v>
      </c>
      <c r="B134" s="13" t="s">
        <v>46</v>
      </c>
      <c r="C134" s="11">
        <v>364</v>
      </c>
      <c r="D134" s="11">
        <v>273</v>
      </c>
      <c r="E134" s="11">
        <v>82</v>
      </c>
      <c r="F134" s="11">
        <v>72</v>
      </c>
      <c r="G134" s="11">
        <v>46</v>
      </c>
      <c r="H134" s="11">
        <v>26</v>
      </c>
      <c r="I134" s="11">
        <v>1</v>
      </c>
      <c r="J134" s="11">
        <v>1</v>
      </c>
      <c r="K134" s="11">
        <v>6</v>
      </c>
      <c r="L134" s="11">
        <v>4</v>
      </c>
      <c r="M134" s="7">
        <f t="shared" si="14"/>
        <v>499</v>
      </c>
      <c r="N134" s="7">
        <f t="shared" si="14"/>
        <v>376</v>
      </c>
    </row>
    <row r="135" spans="1:14" x14ac:dyDescent="0.25">
      <c r="A135" s="12">
        <v>36</v>
      </c>
      <c r="B135" s="13" t="s">
        <v>47</v>
      </c>
      <c r="C135" s="11">
        <v>365</v>
      </c>
      <c r="D135" s="11">
        <v>344</v>
      </c>
      <c r="E135" s="11">
        <v>84</v>
      </c>
      <c r="F135" s="11">
        <v>70</v>
      </c>
      <c r="G135" s="11">
        <v>4</v>
      </c>
      <c r="H135" s="11">
        <v>3</v>
      </c>
      <c r="I135" s="11">
        <v>0</v>
      </c>
      <c r="J135" s="11">
        <v>0</v>
      </c>
      <c r="K135" s="11">
        <v>0</v>
      </c>
      <c r="L135" s="11">
        <v>0</v>
      </c>
      <c r="M135" s="7">
        <f t="shared" si="14"/>
        <v>453</v>
      </c>
      <c r="N135" s="7">
        <f t="shared" si="14"/>
        <v>417</v>
      </c>
    </row>
    <row r="136" spans="1:14" x14ac:dyDescent="0.25">
      <c r="A136" s="12">
        <v>37</v>
      </c>
      <c r="B136" s="13" t="s">
        <v>48</v>
      </c>
      <c r="C136" s="11">
        <v>63</v>
      </c>
      <c r="D136" s="11">
        <v>63</v>
      </c>
      <c r="E136" s="11">
        <v>27</v>
      </c>
      <c r="F136" s="11">
        <v>27</v>
      </c>
      <c r="G136" s="11">
        <v>5</v>
      </c>
      <c r="H136" s="11">
        <v>5</v>
      </c>
      <c r="I136" s="11">
        <v>1</v>
      </c>
      <c r="J136" s="11">
        <v>1</v>
      </c>
      <c r="K136" s="11">
        <v>1</v>
      </c>
      <c r="L136" s="11">
        <v>1</v>
      </c>
      <c r="M136" s="7">
        <f t="shared" si="14"/>
        <v>97</v>
      </c>
      <c r="N136" s="7">
        <f t="shared" si="14"/>
        <v>97</v>
      </c>
    </row>
    <row r="137" spans="1:14" x14ac:dyDescent="0.25">
      <c r="A137" s="12">
        <v>38</v>
      </c>
      <c r="B137" s="13" t="s">
        <v>49</v>
      </c>
      <c r="C137" s="11">
        <v>93</v>
      </c>
      <c r="D137" s="11">
        <v>95</v>
      </c>
      <c r="E137" s="11">
        <v>37</v>
      </c>
      <c r="F137" s="11">
        <v>34</v>
      </c>
      <c r="G137" s="11">
        <v>18</v>
      </c>
      <c r="H137" s="11">
        <v>18</v>
      </c>
      <c r="I137" s="11">
        <v>2</v>
      </c>
      <c r="J137" s="11">
        <v>2</v>
      </c>
      <c r="K137" s="11">
        <v>2</v>
      </c>
      <c r="L137" s="11">
        <v>2</v>
      </c>
      <c r="M137" s="7">
        <f t="shared" si="14"/>
        <v>152</v>
      </c>
      <c r="N137" s="7">
        <f t="shared" si="14"/>
        <v>151</v>
      </c>
    </row>
    <row r="138" spans="1:14" x14ac:dyDescent="0.25">
      <c r="A138" s="12">
        <v>39</v>
      </c>
      <c r="B138" s="13" t="s">
        <v>50</v>
      </c>
      <c r="C138" s="11">
        <v>191</v>
      </c>
      <c r="D138" s="11">
        <v>94</v>
      </c>
      <c r="E138" s="11">
        <v>60</v>
      </c>
      <c r="F138" s="11">
        <v>29</v>
      </c>
      <c r="G138" s="11">
        <v>2</v>
      </c>
      <c r="H138" s="11">
        <v>0</v>
      </c>
      <c r="I138" s="11">
        <v>0</v>
      </c>
      <c r="J138" s="11">
        <v>0</v>
      </c>
      <c r="K138" s="11">
        <v>1</v>
      </c>
      <c r="L138" s="11">
        <v>0</v>
      </c>
      <c r="M138" s="7">
        <f t="shared" si="14"/>
        <v>254</v>
      </c>
      <c r="N138" s="7">
        <f t="shared" si="14"/>
        <v>123</v>
      </c>
    </row>
    <row r="139" spans="1:14" x14ac:dyDescent="0.25">
      <c r="A139" s="12">
        <v>40</v>
      </c>
      <c r="B139" s="13" t="s">
        <v>96</v>
      </c>
      <c r="C139" s="11">
        <v>282</v>
      </c>
      <c r="D139" s="11">
        <v>237</v>
      </c>
      <c r="E139" s="11">
        <v>56</v>
      </c>
      <c r="F139" s="11">
        <v>48</v>
      </c>
      <c r="G139" s="11">
        <v>8</v>
      </c>
      <c r="H139" s="11">
        <v>6</v>
      </c>
      <c r="I139" s="11">
        <v>2</v>
      </c>
      <c r="J139" s="11">
        <v>0</v>
      </c>
      <c r="K139" s="11">
        <v>4</v>
      </c>
      <c r="L139" s="11">
        <v>4</v>
      </c>
      <c r="M139" s="7">
        <f t="shared" si="14"/>
        <v>352</v>
      </c>
      <c r="N139" s="7">
        <f t="shared" si="14"/>
        <v>295</v>
      </c>
    </row>
    <row r="140" spans="1:14" x14ac:dyDescent="0.25">
      <c r="A140" s="12">
        <v>41</v>
      </c>
      <c r="B140" s="13" t="s">
        <v>51</v>
      </c>
      <c r="C140" s="11">
        <v>341</v>
      </c>
      <c r="D140" s="11">
        <v>311</v>
      </c>
      <c r="E140" s="11">
        <v>59</v>
      </c>
      <c r="F140" s="11">
        <v>58</v>
      </c>
      <c r="G140" s="11">
        <v>17</v>
      </c>
      <c r="H140" s="11">
        <v>17</v>
      </c>
      <c r="I140" s="11">
        <v>2</v>
      </c>
      <c r="J140" s="11">
        <v>2</v>
      </c>
      <c r="K140" s="11">
        <v>3</v>
      </c>
      <c r="L140" s="11">
        <v>3</v>
      </c>
      <c r="M140" s="7">
        <f t="shared" si="14"/>
        <v>422</v>
      </c>
      <c r="N140" s="7">
        <f t="shared" si="14"/>
        <v>391</v>
      </c>
    </row>
    <row r="141" spans="1:14" x14ac:dyDescent="0.25">
      <c r="A141" s="12">
        <v>42</v>
      </c>
      <c r="B141" s="13" t="s">
        <v>52</v>
      </c>
      <c r="C141" s="11">
        <v>241</v>
      </c>
      <c r="D141" s="11">
        <v>244</v>
      </c>
      <c r="E141" s="11">
        <v>50</v>
      </c>
      <c r="F141" s="11">
        <v>41</v>
      </c>
      <c r="G141" s="11">
        <v>5</v>
      </c>
      <c r="H141" s="11">
        <v>5</v>
      </c>
      <c r="I141" s="11">
        <v>0</v>
      </c>
      <c r="J141" s="11">
        <v>0</v>
      </c>
      <c r="K141" s="11">
        <v>0</v>
      </c>
      <c r="L141" s="11">
        <v>0</v>
      </c>
      <c r="M141" s="7">
        <f t="shared" si="14"/>
        <v>296</v>
      </c>
      <c r="N141" s="7">
        <f t="shared" si="14"/>
        <v>290</v>
      </c>
    </row>
    <row r="142" spans="1:14" x14ac:dyDescent="0.25">
      <c r="A142" s="12">
        <v>43</v>
      </c>
      <c r="B142" s="13" t="s">
        <v>53</v>
      </c>
      <c r="C142" s="11">
        <v>55</v>
      </c>
      <c r="D142" s="11">
        <v>48</v>
      </c>
      <c r="E142" s="11">
        <v>23</v>
      </c>
      <c r="F142" s="11">
        <v>22</v>
      </c>
      <c r="G142" s="11">
        <v>0</v>
      </c>
      <c r="H142" s="11">
        <v>0</v>
      </c>
      <c r="I142" s="11">
        <v>4</v>
      </c>
      <c r="J142" s="11">
        <v>3</v>
      </c>
      <c r="K142" s="11">
        <v>1</v>
      </c>
      <c r="L142" s="11">
        <v>0</v>
      </c>
      <c r="M142" s="7">
        <f t="shared" si="14"/>
        <v>83</v>
      </c>
      <c r="N142" s="7">
        <f t="shared" si="14"/>
        <v>73</v>
      </c>
    </row>
    <row r="143" spans="1:14" x14ac:dyDescent="0.25">
      <c r="A143" s="12">
        <v>44</v>
      </c>
      <c r="B143" s="13" t="s">
        <v>54</v>
      </c>
      <c r="C143" s="11">
        <v>67</v>
      </c>
      <c r="D143" s="11">
        <v>63</v>
      </c>
      <c r="E143" s="11">
        <v>22</v>
      </c>
      <c r="F143" s="11">
        <v>20</v>
      </c>
      <c r="G143" s="11">
        <v>6</v>
      </c>
      <c r="H143" s="11">
        <v>5</v>
      </c>
      <c r="I143" s="11">
        <v>0</v>
      </c>
      <c r="J143" s="11">
        <v>0</v>
      </c>
      <c r="K143" s="11">
        <v>0</v>
      </c>
      <c r="L143" s="11">
        <v>0</v>
      </c>
      <c r="M143" s="7">
        <f t="shared" si="14"/>
        <v>95</v>
      </c>
      <c r="N143" s="7">
        <f t="shared" si="14"/>
        <v>88</v>
      </c>
    </row>
    <row r="144" spans="1:14" x14ac:dyDescent="0.25">
      <c r="A144" s="12">
        <v>45</v>
      </c>
      <c r="B144" s="13" t="s">
        <v>55</v>
      </c>
      <c r="C144" s="11">
        <v>658</v>
      </c>
      <c r="D144" s="11">
        <v>661</v>
      </c>
      <c r="E144" s="11">
        <v>109</v>
      </c>
      <c r="F144" s="11">
        <v>112</v>
      </c>
      <c r="G144" s="11">
        <v>3</v>
      </c>
      <c r="H144" s="11">
        <v>4</v>
      </c>
      <c r="I144" s="11">
        <v>0</v>
      </c>
      <c r="J144" s="11">
        <v>0</v>
      </c>
      <c r="K144" s="11">
        <v>1</v>
      </c>
      <c r="L144" s="11">
        <v>1</v>
      </c>
      <c r="M144" s="7">
        <f t="shared" si="14"/>
        <v>771</v>
      </c>
      <c r="N144" s="7">
        <f t="shared" si="14"/>
        <v>778</v>
      </c>
    </row>
    <row r="145" spans="1:14" x14ac:dyDescent="0.25">
      <c r="A145" s="12">
        <v>46</v>
      </c>
      <c r="B145" s="13" t="s">
        <v>56</v>
      </c>
      <c r="C145" s="11">
        <v>533</v>
      </c>
      <c r="D145" s="11">
        <v>455</v>
      </c>
      <c r="E145" s="11">
        <v>112</v>
      </c>
      <c r="F145" s="11">
        <v>96</v>
      </c>
      <c r="G145" s="11">
        <v>6</v>
      </c>
      <c r="H145" s="11">
        <v>6</v>
      </c>
      <c r="I145" s="11">
        <v>0</v>
      </c>
      <c r="J145" s="11">
        <v>0</v>
      </c>
      <c r="K145" s="11">
        <v>0</v>
      </c>
      <c r="L145" s="11">
        <v>0</v>
      </c>
      <c r="M145" s="7">
        <f t="shared" si="14"/>
        <v>651</v>
      </c>
      <c r="N145" s="7">
        <f t="shared" si="14"/>
        <v>557</v>
      </c>
    </row>
    <row r="146" spans="1:14" x14ac:dyDescent="0.25">
      <c r="B146" s="8" t="s">
        <v>10</v>
      </c>
      <c r="C146" s="9">
        <f>SUM(C103:C145)</f>
        <v>28927</v>
      </c>
      <c r="D146" s="9">
        <f t="shared" ref="D146:N146" si="15">SUM(D103:D145)</f>
        <v>16246</v>
      </c>
      <c r="E146" s="9">
        <f t="shared" si="15"/>
        <v>7269</v>
      </c>
      <c r="F146" s="9">
        <f t="shared" si="15"/>
        <v>5360</v>
      </c>
      <c r="G146" s="9">
        <f t="shared" si="15"/>
        <v>1259</v>
      </c>
      <c r="H146" s="9">
        <f t="shared" si="15"/>
        <v>816</v>
      </c>
      <c r="I146" s="9">
        <f t="shared" si="15"/>
        <v>787</v>
      </c>
      <c r="J146" s="9">
        <f t="shared" si="15"/>
        <v>544</v>
      </c>
      <c r="K146" s="9">
        <f t="shared" si="15"/>
        <v>671</v>
      </c>
      <c r="L146" s="9">
        <f t="shared" si="15"/>
        <v>421</v>
      </c>
      <c r="M146" s="9">
        <f t="shared" si="15"/>
        <v>38913</v>
      </c>
      <c r="N146" s="9">
        <f t="shared" si="15"/>
        <v>23387</v>
      </c>
    </row>
    <row r="147" spans="1:14" ht="15.75" x14ac:dyDescent="0.25">
      <c r="A147" s="52" t="s">
        <v>57</v>
      </c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</row>
    <row r="148" spans="1:14" x14ac:dyDescent="0.25">
      <c r="A148" s="3">
        <v>47</v>
      </c>
      <c r="B148" s="4" t="s">
        <v>58</v>
      </c>
      <c r="C148" s="11">
        <v>923</v>
      </c>
      <c r="D148" s="11">
        <v>624</v>
      </c>
      <c r="E148" s="11">
        <v>154</v>
      </c>
      <c r="F148" s="11">
        <v>135</v>
      </c>
      <c r="G148" s="11">
        <v>124</v>
      </c>
      <c r="H148" s="11">
        <v>107</v>
      </c>
      <c r="I148" s="11">
        <v>0</v>
      </c>
      <c r="J148" s="11">
        <v>0</v>
      </c>
      <c r="K148" s="10">
        <v>0</v>
      </c>
      <c r="L148" s="10">
        <v>0</v>
      </c>
      <c r="M148" s="7">
        <f>C148+E148+I148+K148+G148</f>
        <v>1201</v>
      </c>
      <c r="N148" s="7">
        <f>D148+F148+J148+L148+H148</f>
        <v>866</v>
      </c>
    </row>
    <row r="149" spans="1:14" x14ac:dyDescent="0.25">
      <c r="A149" s="3">
        <v>48</v>
      </c>
      <c r="B149" s="4" t="s">
        <v>59</v>
      </c>
      <c r="C149" s="11">
        <v>245</v>
      </c>
      <c r="D149" s="11">
        <v>185</v>
      </c>
      <c r="E149" s="11">
        <v>60</v>
      </c>
      <c r="F149" s="11">
        <v>50</v>
      </c>
      <c r="G149" s="11">
        <v>1</v>
      </c>
      <c r="H149" s="11">
        <v>1</v>
      </c>
      <c r="I149" s="11">
        <v>0</v>
      </c>
      <c r="J149" s="11">
        <v>0</v>
      </c>
      <c r="K149" s="10">
        <v>0</v>
      </c>
      <c r="L149" s="10">
        <v>0</v>
      </c>
      <c r="M149" s="7">
        <f t="shared" ref="M149:N162" si="16">C149+E149+I149+K149+G149</f>
        <v>306</v>
      </c>
      <c r="N149" s="7">
        <f t="shared" si="16"/>
        <v>236</v>
      </c>
    </row>
    <row r="150" spans="1:14" x14ac:dyDescent="0.25">
      <c r="A150" s="3">
        <v>49</v>
      </c>
      <c r="B150" s="4" t="s">
        <v>60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77</v>
      </c>
      <c r="J150" s="11">
        <v>35</v>
      </c>
      <c r="K150" s="10">
        <v>45</v>
      </c>
      <c r="L150" s="10">
        <v>20</v>
      </c>
      <c r="M150" s="7">
        <f t="shared" si="16"/>
        <v>122</v>
      </c>
      <c r="N150" s="7">
        <f t="shared" si="16"/>
        <v>55</v>
      </c>
    </row>
    <row r="151" spans="1:14" x14ac:dyDescent="0.25">
      <c r="A151" s="3">
        <v>50</v>
      </c>
      <c r="B151" s="4" t="s">
        <v>61</v>
      </c>
      <c r="C151" s="11">
        <v>1632</v>
      </c>
      <c r="D151" s="11">
        <v>1272</v>
      </c>
      <c r="E151" s="11">
        <v>704</v>
      </c>
      <c r="F151" s="11">
        <v>617</v>
      </c>
      <c r="G151" s="11">
        <v>44</v>
      </c>
      <c r="H151" s="11">
        <v>41</v>
      </c>
      <c r="I151" s="11">
        <v>2</v>
      </c>
      <c r="J151" s="11">
        <v>1</v>
      </c>
      <c r="K151" s="10">
        <v>1</v>
      </c>
      <c r="L151" s="10">
        <v>1</v>
      </c>
      <c r="M151" s="7">
        <f t="shared" si="16"/>
        <v>2383</v>
      </c>
      <c r="N151" s="7">
        <f t="shared" si="16"/>
        <v>1932</v>
      </c>
    </row>
    <row r="152" spans="1:14" x14ac:dyDescent="0.25">
      <c r="A152" s="3">
        <v>51</v>
      </c>
      <c r="B152" s="4" t="s">
        <v>62</v>
      </c>
      <c r="C152" s="10">
        <v>2900</v>
      </c>
      <c r="D152" s="10">
        <v>848</v>
      </c>
      <c r="E152" s="10">
        <v>419</v>
      </c>
      <c r="F152" s="10">
        <v>300</v>
      </c>
      <c r="G152" s="10">
        <v>116</v>
      </c>
      <c r="H152" s="10">
        <v>56</v>
      </c>
      <c r="I152" s="11">
        <v>10</v>
      </c>
      <c r="J152" s="11">
        <v>0</v>
      </c>
      <c r="K152" s="10">
        <v>5</v>
      </c>
      <c r="L152" s="10">
        <v>0</v>
      </c>
      <c r="M152" s="7">
        <f t="shared" si="16"/>
        <v>3450</v>
      </c>
      <c r="N152" s="7">
        <f t="shared" si="16"/>
        <v>1204</v>
      </c>
    </row>
    <row r="153" spans="1:14" x14ac:dyDescent="0.25">
      <c r="A153" s="3">
        <v>52</v>
      </c>
      <c r="B153" s="4" t="s">
        <v>63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1">
        <v>171</v>
      </c>
      <c r="J153" s="11">
        <v>112</v>
      </c>
      <c r="K153" s="10">
        <v>120</v>
      </c>
      <c r="L153" s="10">
        <v>79</v>
      </c>
      <c r="M153" s="7">
        <f t="shared" si="16"/>
        <v>291</v>
      </c>
      <c r="N153" s="7">
        <f t="shared" si="16"/>
        <v>191</v>
      </c>
    </row>
    <row r="154" spans="1:14" x14ac:dyDescent="0.25">
      <c r="A154" s="3">
        <v>53</v>
      </c>
      <c r="B154" s="4" t="s">
        <v>64</v>
      </c>
      <c r="C154" s="10">
        <v>173</v>
      </c>
      <c r="D154" s="10">
        <v>165</v>
      </c>
      <c r="E154" s="10">
        <v>84</v>
      </c>
      <c r="F154" s="10">
        <v>82</v>
      </c>
      <c r="G154" s="10">
        <v>10</v>
      </c>
      <c r="H154" s="10">
        <v>9</v>
      </c>
      <c r="I154" s="11">
        <v>19</v>
      </c>
      <c r="J154" s="11">
        <v>19</v>
      </c>
      <c r="K154" s="10">
        <v>11</v>
      </c>
      <c r="L154" s="10">
        <v>11</v>
      </c>
      <c r="M154" s="7">
        <f t="shared" si="16"/>
        <v>297</v>
      </c>
      <c r="N154" s="7">
        <f t="shared" si="16"/>
        <v>286</v>
      </c>
    </row>
    <row r="155" spans="1:14" x14ac:dyDescent="0.25">
      <c r="A155" s="3">
        <v>54</v>
      </c>
      <c r="B155" s="4" t="s">
        <v>65</v>
      </c>
      <c r="C155" s="10">
        <v>760</v>
      </c>
      <c r="D155" s="10">
        <v>532</v>
      </c>
      <c r="E155" s="10">
        <v>110</v>
      </c>
      <c r="F155" s="10">
        <v>96</v>
      </c>
      <c r="G155" s="10">
        <v>71</v>
      </c>
      <c r="H155" s="10">
        <v>58</v>
      </c>
      <c r="I155" s="11">
        <v>0</v>
      </c>
      <c r="J155" s="11">
        <v>0</v>
      </c>
      <c r="K155" s="10">
        <v>0</v>
      </c>
      <c r="L155" s="10">
        <v>0</v>
      </c>
      <c r="M155" s="7">
        <f t="shared" si="16"/>
        <v>941</v>
      </c>
      <c r="N155" s="7">
        <f t="shared" si="16"/>
        <v>686</v>
      </c>
    </row>
    <row r="156" spans="1:14" ht="15.75" customHeight="1" x14ac:dyDescent="0.25">
      <c r="A156" s="3">
        <v>55</v>
      </c>
      <c r="B156" s="4" t="s">
        <v>66</v>
      </c>
      <c r="C156" s="10">
        <v>600</v>
      </c>
      <c r="D156" s="10">
        <v>530</v>
      </c>
      <c r="E156" s="10">
        <v>213</v>
      </c>
      <c r="F156" s="10">
        <v>195</v>
      </c>
      <c r="G156" s="10">
        <v>37</v>
      </c>
      <c r="H156" s="10">
        <v>35</v>
      </c>
      <c r="I156" s="11">
        <v>1</v>
      </c>
      <c r="J156" s="11">
        <v>1</v>
      </c>
      <c r="K156" s="10">
        <v>3</v>
      </c>
      <c r="L156" s="10">
        <v>3</v>
      </c>
      <c r="M156" s="7">
        <f t="shared" si="16"/>
        <v>854</v>
      </c>
      <c r="N156" s="7">
        <f t="shared" si="16"/>
        <v>764</v>
      </c>
    </row>
    <row r="157" spans="1:14" x14ac:dyDescent="0.25">
      <c r="A157" s="3">
        <v>56</v>
      </c>
      <c r="B157" s="4" t="s">
        <v>67</v>
      </c>
      <c r="C157" s="10">
        <v>1226</v>
      </c>
      <c r="D157" s="10">
        <v>757</v>
      </c>
      <c r="E157" s="10">
        <v>245</v>
      </c>
      <c r="F157" s="10">
        <v>209</v>
      </c>
      <c r="G157" s="10">
        <v>138</v>
      </c>
      <c r="H157" s="10">
        <v>95</v>
      </c>
      <c r="I157" s="11">
        <v>0</v>
      </c>
      <c r="J157" s="11">
        <v>0</v>
      </c>
      <c r="K157" s="10">
        <v>1</v>
      </c>
      <c r="L157" s="10">
        <v>1</v>
      </c>
      <c r="M157" s="7">
        <f t="shared" si="16"/>
        <v>1610</v>
      </c>
      <c r="N157" s="7">
        <f t="shared" si="16"/>
        <v>1062</v>
      </c>
    </row>
    <row r="158" spans="1:14" x14ac:dyDescent="0.25">
      <c r="A158" s="3">
        <v>57</v>
      </c>
      <c r="B158" s="4" t="s">
        <v>68</v>
      </c>
      <c r="C158" s="10">
        <v>389</v>
      </c>
      <c r="D158" s="10">
        <v>304</v>
      </c>
      <c r="E158" s="10">
        <v>56</v>
      </c>
      <c r="F158" s="10">
        <v>52</v>
      </c>
      <c r="G158" s="10">
        <v>149</v>
      </c>
      <c r="H158" s="10">
        <v>115</v>
      </c>
      <c r="I158" s="11">
        <v>1</v>
      </c>
      <c r="J158" s="11">
        <v>1</v>
      </c>
      <c r="K158" s="10">
        <v>0</v>
      </c>
      <c r="L158" s="10">
        <v>0</v>
      </c>
      <c r="M158" s="7">
        <f t="shared" si="16"/>
        <v>595</v>
      </c>
      <c r="N158" s="7">
        <f t="shared" si="16"/>
        <v>472</v>
      </c>
    </row>
    <row r="159" spans="1:14" x14ac:dyDescent="0.25">
      <c r="A159" s="3">
        <v>58</v>
      </c>
      <c r="B159" s="4" t="s">
        <v>69</v>
      </c>
      <c r="C159" s="10">
        <v>1236</v>
      </c>
      <c r="D159" s="10">
        <v>1031</v>
      </c>
      <c r="E159" s="10">
        <v>620</v>
      </c>
      <c r="F159" s="10">
        <v>547</v>
      </c>
      <c r="G159" s="10">
        <v>122</v>
      </c>
      <c r="H159" s="10">
        <v>115</v>
      </c>
      <c r="I159" s="11">
        <v>17</v>
      </c>
      <c r="J159" s="11">
        <v>14</v>
      </c>
      <c r="K159" s="10">
        <v>4</v>
      </c>
      <c r="L159" s="10">
        <v>2</v>
      </c>
      <c r="M159" s="7">
        <f t="shared" si="16"/>
        <v>1999</v>
      </c>
      <c r="N159" s="7">
        <f t="shared" si="16"/>
        <v>1709</v>
      </c>
    </row>
    <row r="160" spans="1:14" x14ac:dyDescent="0.25">
      <c r="A160" s="12">
        <v>59</v>
      </c>
      <c r="B160" s="4" t="s">
        <v>70</v>
      </c>
      <c r="C160" s="11">
        <v>312</v>
      </c>
      <c r="D160" s="11">
        <v>296</v>
      </c>
      <c r="E160" s="11">
        <v>169</v>
      </c>
      <c r="F160" s="11">
        <v>161</v>
      </c>
      <c r="G160" s="11">
        <v>12</v>
      </c>
      <c r="H160" s="11">
        <v>10</v>
      </c>
      <c r="I160" s="11">
        <v>32</v>
      </c>
      <c r="J160" s="11">
        <v>30</v>
      </c>
      <c r="K160" s="10">
        <v>18</v>
      </c>
      <c r="L160" s="10">
        <v>17</v>
      </c>
      <c r="M160" s="7">
        <f t="shared" si="16"/>
        <v>543</v>
      </c>
      <c r="N160" s="7">
        <f t="shared" si="16"/>
        <v>514</v>
      </c>
    </row>
    <row r="161" spans="1:14" x14ac:dyDescent="0.25">
      <c r="A161" s="12">
        <v>60</v>
      </c>
      <c r="B161" s="4" t="s">
        <v>71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246</v>
      </c>
      <c r="J161" s="11">
        <v>242</v>
      </c>
      <c r="K161" s="10">
        <v>186</v>
      </c>
      <c r="L161" s="10">
        <v>181</v>
      </c>
      <c r="M161" s="7">
        <f t="shared" si="16"/>
        <v>432</v>
      </c>
      <c r="N161" s="7">
        <f t="shared" si="16"/>
        <v>423</v>
      </c>
    </row>
    <row r="162" spans="1:14" x14ac:dyDescent="0.25">
      <c r="A162" s="12">
        <v>61</v>
      </c>
      <c r="B162" s="4" t="s">
        <v>72</v>
      </c>
      <c r="C162" s="11">
        <v>364</v>
      </c>
      <c r="D162" s="11">
        <v>354</v>
      </c>
      <c r="E162" s="11">
        <v>744</v>
      </c>
      <c r="F162" s="11">
        <v>727</v>
      </c>
      <c r="G162" s="11">
        <v>4</v>
      </c>
      <c r="H162" s="11">
        <v>4</v>
      </c>
      <c r="I162" s="11">
        <v>800</v>
      </c>
      <c r="J162" s="11">
        <v>785</v>
      </c>
      <c r="K162" s="10">
        <v>490</v>
      </c>
      <c r="L162" s="10">
        <v>482</v>
      </c>
      <c r="M162" s="7">
        <f t="shared" si="16"/>
        <v>2402</v>
      </c>
      <c r="N162" s="7">
        <f t="shared" si="16"/>
        <v>2352</v>
      </c>
    </row>
    <row r="163" spans="1:14" x14ac:dyDescent="0.25">
      <c r="A163" s="32">
        <v>62</v>
      </c>
      <c r="B163" s="33" t="s">
        <v>73</v>
      </c>
      <c r="C163" s="32"/>
      <c r="D163" s="32"/>
      <c r="E163" s="32"/>
      <c r="F163" s="32"/>
      <c r="G163" s="32"/>
      <c r="H163" s="32"/>
      <c r="I163" s="32"/>
      <c r="J163" s="32"/>
      <c r="K163" s="34"/>
      <c r="L163" s="34"/>
      <c r="M163" s="35">
        <f t="shared" ref="M163:N163" si="17">C163+E163+I163+K163</f>
        <v>0</v>
      </c>
      <c r="N163" s="35">
        <f t="shared" si="17"/>
        <v>0</v>
      </c>
    </row>
    <row r="164" spans="1:14" x14ac:dyDescent="0.25">
      <c r="B164" s="8" t="s">
        <v>10</v>
      </c>
      <c r="C164" s="8">
        <f>SUM(C148:C163)</f>
        <v>10760</v>
      </c>
      <c r="D164" s="8">
        <f t="shared" ref="D164:N164" si="18">SUM(D148:D163)</f>
        <v>6898</v>
      </c>
      <c r="E164" s="8">
        <f t="shared" si="18"/>
        <v>3578</v>
      </c>
      <c r="F164" s="8">
        <f t="shared" si="18"/>
        <v>3171</v>
      </c>
      <c r="G164" s="8">
        <f t="shared" si="18"/>
        <v>828</v>
      </c>
      <c r="H164" s="8">
        <f t="shared" si="18"/>
        <v>646</v>
      </c>
      <c r="I164" s="8">
        <f t="shared" si="18"/>
        <v>1376</v>
      </c>
      <c r="J164" s="8">
        <f t="shared" si="18"/>
        <v>1240</v>
      </c>
      <c r="K164" s="8">
        <f t="shared" si="18"/>
        <v>884</v>
      </c>
      <c r="L164" s="8">
        <f t="shared" si="18"/>
        <v>797</v>
      </c>
      <c r="M164" s="8">
        <f t="shared" si="18"/>
        <v>17426</v>
      </c>
      <c r="N164" s="8">
        <f t="shared" si="18"/>
        <v>12752</v>
      </c>
    </row>
    <row r="165" spans="1:14" ht="15.75" x14ac:dyDescent="0.25">
      <c r="A165" s="52" t="s">
        <v>74</v>
      </c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</row>
    <row r="166" spans="1:14" x14ac:dyDescent="0.25">
      <c r="A166" s="3">
        <v>63</v>
      </c>
      <c r="B166" s="4" t="s">
        <v>75</v>
      </c>
      <c r="C166" s="10">
        <v>576</v>
      </c>
      <c r="D166" s="10">
        <v>489</v>
      </c>
      <c r="E166" s="10">
        <v>239</v>
      </c>
      <c r="F166" s="10">
        <v>218</v>
      </c>
      <c r="G166" s="10">
        <v>6</v>
      </c>
      <c r="H166" s="10">
        <v>6</v>
      </c>
      <c r="I166" s="10">
        <v>32</v>
      </c>
      <c r="J166" s="10">
        <v>30</v>
      </c>
      <c r="K166" s="10">
        <v>21</v>
      </c>
      <c r="L166" s="10">
        <v>19</v>
      </c>
      <c r="M166" s="7">
        <f>C166+E166+I166+K166+G166</f>
        <v>874</v>
      </c>
      <c r="N166" s="7">
        <f>D166+F166+J166+L166+H166</f>
        <v>762</v>
      </c>
    </row>
    <row r="167" spans="1:14" x14ac:dyDescent="0.25">
      <c r="A167" s="3">
        <v>64</v>
      </c>
      <c r="B167" s="4" t="s">
        <v>76</v>
      </c>
      <c r="C167" s="10">
        <v>309</v>
      </c>
      <c r="D167" s="10">
        <v>269</v>
      </c>
      <c r="E167" s="10">
        <v>161</v>
      </c>
      <c r="F167" s="10">
        <v>148</v>
      </c>
      <c r="G167" s="10">
        <v>6</v>
      </c>
      <c r="H167" s="10">
        <v>5</v>
      </c>
      <c r="I167" s="10">
        <v>19</v>
      </c>
      <c r="J167" s="10">
        <v>15</v>
      </c>
      <c r="K167" s="10">
        <v>7</v>
      </c>
      <c r="L167" s="10">
        <v>5</v>
      </c>
      <c r="M167" s="7">
        <f t="shared" ref="M167:N171" si="19">C167+E167+I167+K167+G167</f>
        <v>502</v>
      </c>
      <c r="N167" s="7">
        <f t="shared" si="19"/>
        <v>442</v>
      </c>
    </row>
    <row r="168" spans="1:14" x14ac:dyDescent="0.25">
      <c r="A168" s="3">
        <v>65</v>
      </c>
      <c r="B168" s="4" t="s">
        <v>77</v>
      </c>
      <c r="C168" s="10">
        <v>333</v>
      </c>
      <c r="D168" s="10">
        <v>208</v>
      </c>
      <c r="E168" s="10">
        <v>146</v>
      </c>
      <c r="F168" s="10">
        <v>104</v>
      </c>
      <c r="G168" s="10">
        <v>2</v>
      </c>
      <c r="H168" s="10">
        <v>1</v>
      </c>
      <c r="I168" s="10">
        <v>12</v>
      </c>
      <c r="J168" s="10">
        <v>9</v>
      </c>
      <c r="K168" s="10">
        <v>11</v>
      </c>
      <c r="L168" s="10">
        <v>7</v>
      </c>
      <c r="M168" s="7">
        <f t="shared" si="19"/>
        <v>504</v>
      </c>
      <c r="N168" s="7">
        <f t="shared" si="19"/>
        <v>329</v>
      </c>
    </row>
    <row r="169" spans="1:14" x14ac:dyDescent="0.25">
      <c r="A169" s="3">
        <v>66</v>
      </c>
      <c r="B169" s="4" t="s">
        <v>78</v>
      </c>
      <c r="C169" s="10">
        <v>1223</v>
      </c>
      <c r="D169" s="10">
        <v>893</v>
      </c>
      <c r="E169" s="10">
        <v>430</v>
      </c>
      <c r="F169" s="10">
        <v>362</v>
      </c>
      <c r="G169" s="10">
        <v>41</v>
      </c>
      <c r="H169" s="10">
        <v>29</v>
      </c>
      <c r="I169" s="10">
        <v>62</v>
      </c>
      <c r="J169" s="10">
        <v>56</v>
      </c>
      <c r="K169" s="10">
        <v>33</v>
      </c>
      <c r="L169" s="10">
        <v>30</v>
      </c>
      <c r="M169" s="7">
        <f t="shared" si="19"/>
        <v>1789</v>
      </c>
      <c r="N169" s="7">
        <f t="shared" si="19"/>
        <v>1370</v>
      </c>
    </row>
    <row r="170" spans="1:14" x14ac:dyDescent="0.25">
      <c r="A170" s="3">
        <v>67</v>
      </c>
      <c r="B170" s="4" t="s">
        <v>79</v>
      </c>
      <c r="C170" s="10">
        <v>1031</v>
      </c>
      <c r="D170" s="10">
        <v>662</v>
      </c>
      <c r="E170" s="10">
        <v>240</v>
      </c>
      <c r="F170" s="10">
        <v>198</v>
      </c>
      <c r="G170" s="10">
        <v>55</v>
      </c>
      <c r="H170" s="10">
        <v>45</v>
      </c>
      <c r="I170" s="10">
        <v>35</v>
      </c>
      <c r="J170" s="10">
        <v>26</v>
      </c>
      <c r="K170" s="10">
        <v>30</v>
      </c>
      <c r="L170" s="10">
        <v>23</v>
      </c>
      <c r="M170" s="7">
        <f t="shared" si="19"/>
        <v>1391</v>
      </c>
      <c r="N170" s="7">
        <f t="shared" si="19"/>
        <v>954</v>
      </c>
    </row>
    <row r="171" spans="1:14" x14ac:dyDescent="0.25">
      <c r="A171" s="3">
        <v>68</v>
      </c>
      <c r="B171" s="4" t="s">
        <v>80</v>
      </c>
      <c r="C171" s="10">
        <v>221</v>
      </c>
      <c r="D171" s="10">
        <v>180</v>
      </c>
      <c r="E171" s="10">
        <v>76</v>
      </c>
      <c r="F171" s="10">
        <v>72</v>
      </c>
      <c r="G171" s="10">
        <v>8</v>
      </c>
      <c r="H171" s="10">
        <v>8</v>
      </c>
      <c r="I171" s="10">
        <v>7</v>
      </c>
      <c r="J171" s="10">
        <v>5</v>
      </c>
      <c r="K171" s="10">
        <v>6</v>
      </c>
      <c r="L171" s="10">
        <v>5</v>
      </c>
      <c r="M171" s="7">
        <f t="shared" si="19"/>
        <v>318</v>
      </c>
      <c r="N171" s="7">
        <f t="shared" si="19"/>
        <v>270</v>
      </c>
    </row>
    <row r="172" spans="1:14" x14ac:dyDescent="0.25">
      <c r="B172" s="8" t="s">
        <v>10</v>
      </c>
      <c r="C172" s="9">
        <f>SUM(C166:C171)</f>
        <v>3693</v>
      </c>
      <c r="D172" s="9">
        <f t="shared" ref="D172:N172" si="20">SUM(D166:D171)</f>
        <v>2701</v>
      </c>
      <c r="E172" s="9">
        <f t="shared" si="20"/>
        <v>1292</v>
      </c>
      <c r="F172" s="9">
        <f t="shared" si="20"/>
        <v>1102</v>
      </c>
      <c r="G172" s="9">
        <f t="shared" si="20"/>
        <v>118</v>
      </c>
      <c r="H172" s="9">
        <f t="shared" si="20"/>
        <v>94</v>
      </c>
      <c r="I172" s="9">
        <f t="shared" si="20"/>
        <v>167</v>
      </c>
      <c r="J172" s="9">
        <f t="shared" si="20"/>
        <v>141</v>
      </c>
      <c r="K172" s="9">
        <f t="shared" si="20"/>
        <v>108</v>
      </c>
      <c r="L172" s="9">
        <f t="shared" si="20"/>
        <v>89</v>
      </c>
      <c r="M172" s="9">
        <f t="shared" si="20"/>
        <v>5378</v>
      </c>
      <c r="N172" s="9">
        <f t="shared" si="20"/>
        <v>4127</v>
      </c>
    </row>
    <row r="173" spans="1:14" ht="15.75" x14ac:dyDescent="0.25">
      <c r="A173" s="52" t="s">
        <v>81</v>
      </c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</row>
    <row r="174" spans="1:14" x14ac:dyDescent="0.25">
      <c r="A174" s="3">
        <v>69</v>
      </c>
      <c r="B174" s="4" t="s">
        <v>82</v>
      </c>
      <c r="C174" s="11">
        <v>1221</v>
      </c>
      <c r="D174" s="11">
        <v>922</v>
      </c>
      <c r="E174" s="11">
        <v>399</v>
      </c>
      <c r="F174" s="11">
        <v>351</v>
      </c>
      <c r="G174" s="11">
        <v>55</v>
      </c>
      <c r="H174" s="11">
        <v>50</v>
      </c>
      <c r="I174" s="11">
        <v>36</v>
      </c>
      <c r="J174" s="11">
        <v>23</v>
      </c>
      <c r="K174" s="11">
        <v>27</v>
      </c>
      <c r="L174" s="11">
        <v>16</v>
      </c>
      <c r="M174" s="7">
        <f>C174+E174+I174+K174+G174</f>
        <v>1738</v>
      </c>
      <c r="N174" s="7">
        <f>D174+F174+J174+L174+H174</f>
        <v>1362</v>
      </c>
    </row>
    <row r="175" spans="1:14" x14ac:dyDescent="0.25">
      <c r="A175" s="3">
        <v>70</v>
      </c>
      <c r="B175" s="4" t="s">
        <v>93</v>
      </c>
      <c r="C175" s="11">
        <v>34</v>
      </c>
      <c r="D175" s="11">
        <v>2</v>
      </c>
      <c r="E175" s="11">
        <v>11</v>
      </c>
      <c r="F175" s="11">
        <v>0</v>
      </c>
      <c r="G175" s="11">
        <v>0</v>
      </c>
      <c r="H175" s="11">
        <v>0</v>
      </c>
      <c r="I175" s="11">
        <v>2</v>
      </c>
      <c r="J175" s="11">
        <v>0</v>
      </c>
      <c r="K175" s="11">
        <v>1</v>
      </c>
      <c r="L175" s="11">
        <v>0</v>
      </c>
      <c r="M175" s="7">
        <f t="shared" ref="M175:N177" si="21">C175+E175+I175+K175+G175</f>
        <v>48</v>
      </c>
      <c r="N175" s="7">
        <f t="shared" si="21"/>
        <v>2</v>
      </c>
    </row>
    <row r="176" spans="1:14" x14ac:dyDescent="0.25">
      <c r="A176" s="3">
        <v>71</v>
      </c>
      <c r="B176" s="4" t="s">
        <v>83</v>
      </c>
      <c r="C176" s="11">
        <v>113</v>
      </c>
      <c r="D176" s="11">
        <v>60</v>
      </c>
      <c r="E176" s="11">
        <v>30</v>
      </c>
      <c r="F176" s="11">
        <v>26</v>
      </c>
      <c r="G176" s="11">
        <v>0</v>
      </c>
      <c r="H176" s="11">
        <v>0</v>
      </c>
      <c r="I176" s="11">
        <v>6</v>
      </c>
      <c r="J176" s="11">
        <v>2</v>
      </c>
      <c r="K176" s="11">
        <v>3</v>
      </c>
      <c r="L176" s="11">
        <v>2</v>
      </c>
      <c r="M176" s="7">
        <f t="shared" si="21"/>
        <v>152</v>
      </c>
      <c r="N176" s="7">
        <f t="shared" si="21"/>
        <v>90</v>
      </c>
    </row>
    <row r="177" spans="1:14" x14ac:dyDescent="0.25">
      <c r="A177" s="3">
        <v>72</v>
      </c>
      <c r="B177" s="15" t="s">
        <v>94</v>
      </c>
      <c r="C177" s="11">
        <v>49</v>
      </c>
      <c r="D177" s="11">
        <v>42</v>
      </c>
      <c r="E177" s="11">
        <v>13</v>
      </c>
      <c r="F177" s="11">
        <v>13</v>
      </c>
      <c r="G177" s="11">
        <v>3</v>
      </c>
      <c r="H177" s="11">
        <v>3</v>
      </c>
      <c r="I177" s="11">
        <v>2</v>
      </c>
      <c r="J177" s="11">
        <v>2</v>
      </c>
      <c r="K177" s="11">
        <v>1</v>
      </c>
      <c r="L177" s="11">
        <v>0</v>
      </c>
      <c r="M177" s="7" t="s">
        <v>126</v>
      </c>
      <c r="N177" s="7">
        <f t="shared" si="21"/>
        <v>60</v>
      </c>
    </row>
    <row r="178" spans="1:14" x14ac:dyDescent="0.25">
      <c r="B178" s="8" t="s">
        <v>10</v>
      </c>
      <c r="C178" s="8">
        <f>SUM(C174:C177)</f>
        <v>1417</v>
      </c>
      <c r="D178" s="8">
        <f t="shared" ref="D178:N178" si="22">SUM(D174:D177)</f>
        <v>1026</v>
      </c>
      <c r="E178" s="8">
        <f t="shared" si="22"/>
        <v>453</v>
      </c>
      <c r="F178" s="8">
        <f t="shared" si="22"/>
        <v>390</v>
      </c>
      <c r="G178" s="8">
        <f t="shared" si="22"/>
        <v>58</v>
      </c>
      <c r="H178" s="8">
        <f t="shared" si="22"/>
        <v>53</v>
      </c>
      <c r="I178" s="8">
        <f t="shared" si="22"/>
        <v>46</v>
      </c>
      <c r="J178" s="8">
        <f t="shared" si="22"/>
        <v>27</v>
      </c>
      <c r="K178" s="8">
        <f t="shared" si="22"/>
        <v>32</v>
      </c>
      <c r="L178" s="8">
        <f t="shared" si="22"/>
        <v>18</v>
      </c>
      <c r="M178" s="8">
        <f t="shared" si="22"/>
        <v>1938</v>
      </c>
      <c r="N178" s="8">
        <f t="shared" si="22"/>
        <v>1514</v>
      </c>
    </row>
    <row r="179" spans="1:14" x14ac:dyDescent="0.25">
      <c r="A179" s="57" t="s">
        <v>10</v>
      </c>
      <c r="B179" s="58"/>
      <c r="C179" s="14">
        <f>SUM(C101+C146+C164+C172+C178)</f>
        <v>47850</v>
      </c>
      <c r="D179" s="14">
        <f t="shared" ref="D179:N179" si="23">SUM(D101+D146+D164+D172+D178)</f>
        <v>28355</v>
      </c>
      <c r="E179" s="14">
        <f t="shared" si="23"/>
        <v>13326</v>
      </c>
      <c r="F179" s="14">
        <f t="shared" si="23"/>
        <v>10553</v>
      </c>
      <c r="G179" s="14">
        <f t="shared" si="23"/>
        <v>2595</v>
      </c>
      <c r="H179" s="14">
        <f t="shared" si="23"/>
        <v>1793</v>
      </c>
      <c r="I179" s="14">
        <f t="shared" si="23"/>
        <v>2433</v>
      </c>
      <c r="J179" s="14">
        <f t="shared" si="23"/>
        <v>1994</v>
      </c>
      <c r="K179" s="14">
        <f t="shared" si="23"/>
        <v>1729</v>
      </c>
      <c r="L179" s="14">
        <f t="shared" si="23"/>
        <v>1356</v>
      </c>
      <c r="M179" s="14">
        <f t="shared" si="23"/>
        <v>67865</v>
      </c>
      <c r="N179" s="14">
        <f t="shared" si="23"/>
        <v>44051</v>
      </c>
    </row>
    <row r="180" spans="1:14" ht="16.5" x14ac:dyDescent="0.25">
      <c r="A180" s="54" t="s">
        <v>0</v>
      </c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</row>
    <row r="181" spans="1:14" ht="15.75" x14ac:dyDescent="0.25">
      <c r="A181" s="55" t="s">
        <v>1</v>
      </c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</row>
    <row r="182" spans="1:14" ht="15.75" x14ac:dyDescent="0.25">
      <c r="A182" s="55" t="s">
        <v>125</v>
      </c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</row>
    <row r="183" spans="1:1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4" x14ac:dyDescent="0.25">
      <c r="A184" s="53" t="s">
        <v>2</v>
      </c>
      <c r="B184" s="53" t="s">
        <v>3</v>
      </c>
      <c r="C184" s="53" t="s">
        <v>112</v>
      </c>
      <c r="D184" s="53"/>
      <c r="E184" s="53" t="s">
        <v>113</v>
      </c>
      <c r="F184" s="53"/>
      <c r="G184" s="60" t="s">
        <v>7</v>
      </c>
      <c r="H184" s="61"/>
      <c r="I184" s="53" t="s">
        <v>114</v>
      </c>
      <c r="J184" s="53"/>
      <c r="K184" s="53" t="s">
        <v>115</v>
      </c>
      <c r="L184" s="53"/>
      <c r="M184" s="56" t="s">
        <v>8</v>
      </c>
      <c r="N184" s="53" t="s">
        <v>9</v>
      </c>
    </row>
    <row r="185" spans="1:14" ht="28.5" x14ac:dyDescent="0.25">
      <c r="A185" s="53"/>
      <c r="B185" s="53"/>
      <c r="C185" s="40" t="s">
        <v>116</v>
      </c>
      <c r="D185" s="40" t="s">
        <v>117</v>
      </c>
      <c r="E185" s="40" t="s">
        <v>116</v>
      </c>
      <c r="F185" s="40" t="s">
        <v>117</v>
      </c>
      <c r="G185" s="40" t="s">
        <v>116</v>
      </c>
      <c r="H185" s="40" t="s">
        <v>117</v>
      </c>
      <c r="I185" s="40" t="s">
        <v>116</v>
      </c>
      <c r="J185" s="40" t="s">
        <v>117</v>
      </c>
      <c r="K185" s="40" t="s">
        <v>116</v>
      </c>
      <c r="L185" s="40" t="s">
        <v>117</v>
      </c>
      <c r="M185" s="56"/>
      <c r="N185" s="53"/>
    </row>
    <row r="186" spans="1:14" ht="15.75" x14ac:dyDescent="0.25">
      <c r="A186" s="52" t="s">
        <v>12</v>
      </c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</row>
    <row r="187" spans="1:14" x14ac:dyDescent="0.25">
      <c r="A187" s="3">
        <v>1</v>
      </c>
      <c r="B187" s="4" t="s">
        <v>13</v>
      </c>
      <c r="C187" s="5">
        <v>2720</v>
      </c>
      <c r="D187" s="5">
        <v>1244</v>
      </c>
      <c r="E187" s="5">
        <v>708</v>
      </c>
      <c r="F187" s="5">
        <v>502</v>
      </c>
      <c r="G187" s="5">
        <v>296</v>
      </c>
      <c r="H187" s="5">
        <v>165</v>
      </c>
      <c r="I187" s="5">
        <v>60</v>
      </c>
      <c r="J187" s="5">
        <v>46</v>
      </c>
      <c r="K187" s="5">
        <v>35</v>
      </c>
      <c r="L187" s="5">
        <v>29</v>
      </c>
      <c r="M187" s="7">
        <f>C187+E187+I187+K187+G187</f>
        <v>3819</v>
      </c>
      <c r="N187" s="7">
        <f>D187+F187+J187+L187+H187</f>
        <v>1986</v>
      </c>
    </row>
    <row r="188" spans="1:14" x14ac:dyDescent="0.25">
      <c r="A188" s="3">
        <v>2</v>
      </c>
      <c r="B188" s="4" t="s">
        <v>14</v>
      </c>
      <c r="C188" s="5">
        <v>221</v>
      </c>
      <c r="D188" s="5">
        <v>126</v>
      </c>
      <c r="E188" s="5">
        <v>16</v>
      </c>
      <c r="F188" s="5">
        <v>12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7">
        <f t="shared" ref="M188:N189" si="24">C188+E188+I188+K188+G188</f>
        <v>237</v>
      </c>
      <c r="N188" s="7">
        <f t="shared" si="24"/>
        <v>138</v>
      </c>
    </row>
    <row r="189" spans="1:14" x14ac:dyDescent="0.25">
      <c r="A189" s="20">
        <v>3</v>
      </c>
      <c r="B189" s="4" t="s">
        <v>95</v>
      </c>
      <c r="C189" s="5">
        <v>121</v>
      </c>
      <c r="D189" s="5">
        <v>76</v>
      </c>
      <c r="E189" s="5">
        <v>12</v>
      </c>
      <c r="F189" s="5">
        <v>8</v>
      </c>
      <c r="G189" s="5">
        <v>44</v>
      </c>
      <c r="H189" s="5">
        <v>17</v>
      </c>
      <c r="I189" s="5">
        <v>0</v>
      </c>
      <c r="J189" s="5">
        <v>0</v>
      </c>
      <c r="K189" s="5">
        <v>0</v>
      </c>
      <c r="L189" s="5">
        <v>0</v>
      </c>
      <c r="M189" s="7">
        <f t="shared" si="24"/>
        <v>177</v>
      </c>
      <c r="N189" s="7">
        <f t="shared" si="24"/>
        <v>101</v>
      </c>
    </row>
    <row r="190" spans="1:14" x14ac:dyDescent="0.25">
      <c r="B190" s="8" t="s">
        <v>10</v>
      </c>
      <c r="C190" s="9">
        <f>SUM(C187:C189)</f>
        <v>3062</v>
      </c>
      <c r="D190" s="9">
        <f t="shared" ref="D190:L190" si="25">SUM(D187:D189)</f>
        <v>1446</v>
      </c>
      <c r="E190" s="9">
        <f t="shared" si="25"/>
        <v>736</v>
      </c>
      <c r="F190" s="9">
        <f t="shared" si="25"/>
        <v>522</v>
      </c>
      <c r="G190" s="9">
        <f t="shared" si="25"/>
        <v>340</v>
      </c>
      <c r="H190" s="9">
        <f t="shared" si="25"/>
        <v>182</v>
      </c>
      <c r="I190" s="9">
        <f t="shared" si="25"/>
        <v>60</v>
      </c>
      <c r="J190" s="9">
        <f t="shared" si="25"/>
        <v>46</v>
      </c>
      <c r="K190" s="9">
        <f t="shared" si="25"/>
        <v>35</v>
      </c>
      <c r="L190" s="9">
        <f t="shared" si="25"/>
        <v>29</v>
      </c>
      <c r="M190" s="9">
        <f>SUM(C190+E190+G190+I190+K190)</f>
        <v>4233</v>
      </c>
      <c r="N190" s="9">
        <f>SUM(D189+F189+H189+J189+L189)</f>
        <v>101</v>
      </c>
    </row>
    <row r="191" spans="1:14" ht="15.75" x14ac:dyDescent="0.25">
      <c r="A191" s="52" t="s">
        <v>15</v>
      </c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</row>
    <row r="192" spans="1:14" x14ac:dyDescent="0.25">
      <c r="A192" s="3">
        <v>4</v>
      </c>
      <c r="B192" s="4" t="s">
        <v>16</v>
      </c>
      <c r="C192" s="10">
        <v>3337</v>
      </c>
      <c r="D192" s="10">
        <v>1381</v>
      </c>
      <c r="E192" s="10">
        <v>621</v>
      </c>
      <c r="F192" s="10">
        <v>357</v>
      </c>
      <c r="G192" s="10">
        <v>179</v>
      </c>
      <c r="H192" s="10">
        <v>75</v>
      </c>
      <c r="I192" s="10">
        <v>0</v>
      </c>
      <c r="J192" s="10">
        <v>0</v>
      </c>
      <c r="K192" s="10">
        <v>0</v>
      </c>
      <c r="L192" s="10">
        <v>0</v>
      </c>
      <c r="M192" s="7">
        <f>C192+E192+I192+K192+G192</f>
        <v>4137</v>
      </c>
      <c r="N192" s="7">
        <f>D192+F192+J192+L192+H192</f>
        <v>1813</v>
      </c>
    </row>
    <row r="193" spans="1:14" x14ac:dyDescent="0.25">
      <c r="A193" s="3">
        <v>5</v>
      </c>
      <c r="B193" s="4" t="s">
        <v>17</v>
      </c>
      <c r="C193" s="11">
        <v>2033</v>
      </c>
      <c r="D193" s="11">
        <v>484</v>
      </c>
      <c r="E193" s="11">
        <v>536</v>
      </c>
      <c r="F193" s="11">
        <v>266</v>
      </c>
      <c r="G193" s="11">
        <v>8</v>
      </c>
      <c r="H193" s="11">
        <v>5</v>
      </c>
      <c r="I193" s="11">
        <v>0</v>
      </c>
      <c r="J193" s="11">
        <v>0</v>
      </c>
      <c r="K193" s="10">
        <v>0</v>
      </c>
      <c r="L193" s="10">
        <v>0</v>
      </c>
      <c r="M193" s="7">
        <f t="shared" ref="M193:N234" si="26">C193+E193+I193+K193+G193</f>
        <v>2577</v>
      </c>
      <c r="N193" s="7">
        <f t="shared" si="26"/>
        <v>755</v>
      </c>
    </row>
    <row r="194" spans="1:14" x14ac:dyDescent="0.25">
      <c r="A194" s="3">
        <v>6</v>
      </c>
      <c r="B194" s="4" t="s">
        <v>18</v>
      </c>
      <c r="C194" s="11">
        <v>216</v>
      </c>
      <c r="D194" s="11">
        <v>210</v>
      </c>
      <c r="E194" s="11">
        <v>219</v>
      </c>
      <c r="F194" s="11">
        <v>213</v>
      </c>
      <c r="G194" s="11">
        <v>0</v>
      </c>
      <c r="H194" s="11">
        <v>0</v>
      </c>
      <c r="I194" s="11">
        <v>0</v>
      </c>
      <c r="J194" s="11">
        <v>0</v>
      </c>
      <c r="K194" s="10">
        <v>0</v>
      </c>
      <c r="L194" s="10">
        <v>0</v>
      </c>
      <c r="M194" s="7">
        <f t="shared" si="26"/>
        <v>435</v>
      </c>
      <c r="N194" s="7">
        <f t="shared" si="26"/>
        <v>423</v>
      </c>
    </row>
    <row r="195" spans="1:14" x14ac:dyDescent="0.25">
      <c r="A195" s="3">
        <v>7</v>
      </c>
      <c r="B195" s="4" t="s">
        <v>19</v>
      </c>
      <c r="C195" s="11">
        <v>704</v>
      </c>
      <c r="D195" s="10">
        <v>373</v>
      </c>
      <c r="E195" s="11">
        <v>72</v>
      </c>
      <c r="F195" s="11">
        <v>55</v>
      </c>
      <c r="G195" s="11">
        <v>101</v>
      </c>
      <c r="H195" s="11">
        <v>56</v>
      </c>
      <c r="I195" s="11">
        <v>3</v>
      </c>
      <c r="J195" s="11">
        <v>2</v>
      </c>
      <c r="K195" s="10">
        <v>0</v>
      </c>
      <c r="L195" s="10">
        <v>0</v>
      </c>
      <c r="M195" s="7">
        <f t="shared" si="26"/>
        <v>880</v>
      </c>
      <c r="N195" s="7">
        <f t="shared" si="26"/>
        <v>486</v>
      </c>
    </row>
    <row r="196" spans="1:14" x14ac:dyDescent="0.25">
      <c r="A196" s="3">
        <v>8</v>
      </c>
      <c r="B196" s="4" t="s">
        <v>20</v>
      </c>
      <c r="C196" s="11">
        <v>1527</v>
      </c>
      <c r="D196" s="11">
        <v>1007</v>
      </c>
      <c r="E196" s="11">
        <v>281</v>
      </c>
      <c r="F196" s="11">
        <v>230</v>
      </c>
      <c r="G196" s="11">
        <v>162</v>
      </c>
      <c r="H196" s="11">
        <v>103</v>
      </c>
      <c r="I196" s="11">
        <v>31</v>
      </c>
      <c r="J196" s="11">
        <v>29</v>
      </c>
      <c r="K196" s="10">
        <v>26</v>
      </c>
      <c r="L196" s="10">
        <v>25</v>
      </c>
      <c r="M196" s="7">
        <f t="shared" si="26"/>
        <v>2027</v>
      </c>
      <c r="N196" s="7">
        <f t="shared" si="26"/>
        <v>1394</v>
      </c>
    </row>
    <row r="197" spans="1:14" x14ac:dyDescent="0.25">
      <c r="A197" s="3">
        <v>9</v>
      </c>
      <c r="B197" s="4" t="s">
        <v>21</v>
      </c>
      <c r="C197" s="11">
        <v>2161</v>
      </c>
      <c r="D197" s="11">
        <v>1058</v>
      </c>
      <c r="E197" s="11">
        <v>825</v>
      </c>
      <c r="F197" s="11">
        <v>621</v>
      </c>
      <c r="G197" s="11">
        <v>9</v>
      </c>
      <c r="H197" s="11">
        <v>5</v>
      </c>
      <c r="I197" s="11">
        <v>-6</v>
      </c>
      <c r="J197" s="11">
        <v>0</v>
      </c>
      <c r="K197" s="10">
        <v>0</v>
      </c>
      <c r="L197" s="10">
        <v>0</v>
      </c>
      <c r="M197" s="7">
        <f t="shared" si="26"/>
        <v>2989</v>
      </c>
      <c r="N197" s="7">
        <f t="shared" si="26"/>
        <v>1684</v>
      </c>
    </row>
    <row r="198" spans="1:14" x14ac:dyDescent="0.25">
      <c r="A198" s="3">
        <v>10</v>
      </c>
      <c r="B198" s="4" t="s">
        <v>22</v>
      </c>
      <c r="C198" s="11">
        <v>371</v>
      </c>
      <c r="D198" s="11">
        <v>326</v>
      </c>
      <c r="E198" s="11">
        <v>125</v>
      </c>
      <c r="F198" s="11">
        <v>115</v>
      </c>
      <c r="G198" s="11">
        <v>34</v>
      </c>
      <c r="H198" s="11">
        <v>25</v>
      </c>
      <c r="I198" s="11">
        <v>2</v>
      </c>
      <c r="J198" s="11">
        <v>2</v>
      </c>
      <c r="K198" s="10">
        <v>4</v>
      </c>
      <c r="L198" s="10">
        <v>2</v>
      </c>
      <c r="M198" s="7">
        <f t="shared" si="26"/>
        <v>536</v>
      </c>
      <c r="N198" s="7">
        <f t="shared" si="26"/>
        <v>470</v>
      </c>
    </row>
    <row r="199" spans="1:14" x14ac:dyDescent="0.25">
      <c r="A199" s="3">
        <v>11</v>
      </c>
      <c r="B199" s="4" t="s">
        <v>23</v>
      </c>
      <c r="C199" s="11">
        <v>291</v>
      </c>
      <c r="D199" s="11">
        <v>246</v>
      </c>
      <c r="E199" s="11">
        <v>205</v>
      </c>
      <c r="F199" s="11">
        <v>189</v>
      </c>
      <c r="G199" s="11">
        <v>13</v>
      </c>
      <c r="H199" s="11">
        <v>11</v>
      </c>
      <c r="I199" s="11">
        <v>0</v>
      </c>
      <c r="J199" s="11">
        <v>0</v>
      </c>
      <c r="K199" s="10">
        <v>0</v>
      </c>
      <c r="L199" s="10">
        <v>0</v>
      </c>
      <c r="M199" s="7">
        <f t="shared" si="26"/>
        <v>509</v>
      </c>
      <c r="N199" s="7">
        <f t="shared" si="26"/>
        <v>446</v>
      </c>
    </row>
    <row r="200" spans="1:14" x14ac:dyDescent="0.25">
      <c r="A200" s="3">
        <v>12</v>
      </c>
      <c r="B200" s="4" t="s">
        <v>92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85</v>
      </c>
      <c r="J200" s="11">
        <v>67</v>
      </c>
      <c r="K200" s="10">
        <v>64</v>
      </c>
      <c r="L200" s="10">
        <v>54</v>
      </c>
      <c r="M200" s="7">
        <f t="shared" si="26"/>
        <v>149</v>
      </c>
      <c r="N200" s="7">
        <f t="shared" si="26"/>
        <v>121</v>
      </c>
    </row>
    <row r="201" spans="1:14" x14ac:dyDescent="0.25">
      <c r="A201" s="12">
        <v>13</v>
      </c>
      <c r="B201" s="13" t="s">
        <v>24</v>
      </c>
      <c r="C201" s="11">
        <v>304</v>
      </c>
      <c r="D201" s="11">
        <v>214</v>
      </c>
      <c r="E201" s="11">
        <v>105</v>
      </c>
      <c r="F201" s="11">
        <v>33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7">
        <f t="shared" si="26"/>
        <v>409</v>
      </c>
      <c r="N201" s="7">
        <f t="shared" si="26"/>
        <v>247</v>
      </c>
    </row>
    <row r="202" spans="1:14" x14ac:dyDescent="0.25">
      <c r="A202" s="12">
        <v>14</v>
      </c>
      <c r="B202" s="13" t="s">
        <v>25</v>
      </c>
      <c r="C202" s="11">
        <v>167</v>
      </c>
      <c r="D202" s="11">
        <v>136</v>
      </c>
      <c r="E202" s="11">
        <v>64</v>
      </c>
      <c r="F202" s="11">
        <v>55</v>
      </c>
      <c r="G202" s="11">
        <v>4</v>
      </c>
      <c r="H202" s="11">
        <v>3</v>
      </c>
      <c r="I202" s="11">
        <v>6</v>
      </c>
      <c r="J202" s="11">
        <v>3</v>
      </c>
      <c r="K202" s="11">
        <v>9</v>
      </c>
      <c r="L202" s="11">
        <v>7</v>
      </c>
      <c r="M202" s="7">
        <f t="shared" si="26"/>
        <v>250</v>
      </c>
      <c r="N202" s="7">
        <f t="shared" si="26"/>
        <v>204</v>
      </c>
    </row>
    <row r="203" spans="1:14" x14ac:dyDescent="0.25">
      <c r="A203" s="12">
        <v>15</v>
      </c>
      <c r="B203" s="13" t="s">
        <v>26</v>
      </c>
      <c r="C203" s="11">
        <v>320</v>
      </c>
      <c r="D203" s="11">
        <v>275</v>
      </c>
      <c r="E203" s="11">
        <v>132</v>
      </c>
      <c r="F203" s="11">
        <v>157</v>
      </c>
      <c r="G203" s="11">
        <v>4</v>
      </c>
      <c r="H203" s="11">
        <v>2</v>
      </c>
      <c r="I203" s="11">
        <v>4</v>
      </c>
      <c r="J203" s="11">
        <v>0</v>
      </c>
      <c r="K203" s="11">
        <v>1</v>
      </c>
      <c r="L203" s="11">
        <v>0</v>
      </c>
      <c r="M203" s="7">
        <f t="shared" si="26"/>
        <v>461</v>
      </c>
      <c r="N203" s="7">
        <f t="shared" si="26"/>
        <v>434</v>
      </c>
    </row>
    <row r="204" spans="1:14" x14ac:dyDescent="0.25">
      <c r="A204" s="12">
        <v>16</v>
      </c>
      <c r="B204" s="13" t="s">
        <v>27</v>
      </c>
      <c r="C204" s="11">
        <v>1027</v>
      </c>
      <c r="D204" s="11">
        <v>628</v>
      </c>
      <c r="E204" s="11">
        <v>109</v>
      </c>
      <c r="F204" s="11">
        <v>105</v>
      </c>
      <c r="G204" s="11">
        <v>58</v>
      </c>
      <c r="H204" s="11">
        <v>49</v>
      </c>
      <c r="I204" s="11">
        <v>4</v>
      </c>
      <c r="J204" s="11">
        <v>3</v>
      </c>
      <c r="K204" s="11">
        <v>7</v>
      </c>
      <c r="L204" s="11">
        <v>6</v>
      </c>
      <c r="M204" s="7">
        <f t="shared" si="26"/>
        <v>1205</v>
      </c>
      <c r="N204" s="7">
        <f t="shared" si="26"/>
        <v>791</v>
      </c>
    </row>
    <row r="205" spans="1:14" x14ac:dyDescent="0.25">
      <c r="A205" s="12">
        <v>17</v>
      </c>
      <c r="B205" s="13" t="s">
        <v>28</v>
      </c>
      <c r="C205" s="11">
        <v>780</v>
      </c>
      <c r="D205" s="11">
        <v>535</v>
      </c>
      <c r="E205" s="11">
        <v>156</v>
      </c>
      <c r="F205" s="11">
        <v>130</v>
      </c>
      <c r="G205" s="11">
        <v>29</v>
      </c>
      <c r="H205" s="11">
        <v>28</v>
      </c>
      <c r="I205" s="11">
        <v>0</v>
      </c>
      <c r="J205" s="11">
        <v>0</v>
      </c>
      <c r="K205" s="11">
        <v>0</v>
      </c>
      <c r="L205" s="11">
        <v>0</v>
      </c>
      <c r="M205" s="7">
        <f t="shared" si="26"/>
        <v>965</v>
      </c>
      <c r="N205" s="7">
        <f t="shared" si="26"/>
        <v>693</v>
      </c>
    </row>
    <row r="206" spans="1:14" x14ac:dyDescent="0.25">
      <c r="A206" s="12">
        <v>18</v>
      </c>
      <c r="B206" s="13" t="s">
        <v>29</v>
      </c>
      <c r="C206" s="11">
        <v>1304</v>
      </c>
      <c r="D206" s="11">
        <v>640</v>
      </c>
      <c r="E206" s="11">
        <v>348</v>
      </c>
      <c r="F206" s="11">
        <v>264</v>
      </c>
      <c r="G206" s="11">
        <v>154</v>
      </c>
      <c r="H206" s="11">
        <v>132</v>
      </c>
      <c r="I206" s="11">
        <v>21</v>
      </c>
      <c r="J206" s="11">
        <v>10</v>
      </c>
      <c r="K206" s="11">
        <v>27</v>
      </c>
      <c r="L206" s="11">
        <v>11</v>
      </c>
      <c r="M206" s="7">
        <f t="shared" si="26"/>
        <v>1854</v>
      </c>
      <c r="N206" s="7">
        <f t="shared" si="26"/>
        <v>1057</v>
      </c>
    </row>
    <row r="207" spans="1:14" x14ac:dyDescent="0.25">
      <c r="A207" s="12">
        <v>19</v>
      </c>
      <c r="B207" s="13" t="s">
        <v>30</v>
      </c>
      <c r="C207" s="11">
        <v>65</v>
      </c>
      <c r="D207" s="11">
        <v>53</v>
      </c>
      <c r="E207" s="11">
        <v>8</v>
      </c>
      <c r="F207" s="11">
        <v>7</v>
      </c>
      <c r="G207" s="11">
        <v>42</v>
      </c>
      <c r="H207" s="11">
        <v>39</v>
      </c>
      <c r="I207" s="11">
        <v>0</v>
      </c>
      <c r="J207" s="11">
        <v>0</v>
      </c>
      <c r="K207" s="11">
        <v>0</v>
      </c>
      <c r="L207" s="11">
        <v>0</v>
      </c>
      <c r="M207" s="7">
        <f t="shared" si="26"/>
        <v>115</v>
      </c>
      <c r="N207" s="7">
        <f t="shared" si="26"/>
        <v>99</v>
      </c>
    </row>
    <row r="208" spans="1:14" x14ac:dyDescent="0.25">
      <c r="A208" s="12">
        <v>20</v>
      </c>
      <c r="B208" s="13" t="s">
        <v>31</v>
      </c>
      <c r="C208" s="11">
        <v>2484</v>
      </c>
      <c r="D208" s="11">
        <v>959</v>
      </c>
      <c r="E208" s="11">
        <v>490</v>
      </c>
      <c r="F208" s="11">
        <v>261</v>
      </c>
      <c r="G208" s="11">
        <v>121</v>
      </c>
      <c r="H208" s="11">
        <v>48</v>
      </c>
      <c r="I208" s="11">
        <v>0</v>
      </c>
      <c r="J208" s="11">
        <v>0</v>
      </c>
      <c r="K208" s="11">
        <v>0</v>
      </c>
      <c r="L208" s="11">
        <v>0</v>
      </c>
      <c r="M208" s="7">
        <f t="shared" si="26"/>
        <v>3095</v>
      </c>
      <c r="N208" s="7">
        <f t="shared" si="26"/>
        <v>1268</v>
      </c>
    </row>
    <row r="209" spans="1:14" x14ac:dyDescent="0.25">
      <c r="A209" s="12">
        <v>21</v>
      </c>
      <c r="B209" s="13" t="s">
        <v>32</v>
      </c>
      <c r="C209" s="11">
        <v>3752</v>
      </c>
      <c r="D209" s="11">
        <v>1645</v>
      </c>
      <c r="E209" s="11">
        <v>407</v>
      </c>
      <c r="F209" s="11">
        <v>301</v>
      </c>
      <c r="G209" s="11">
        <v>150</v>
      </c>
      <c r="H209" s="11">
        <v>89</v>
      </c>
      <c r="I209" s="11">
        <v>0</v>
      </c>
      <c r="J209" s="11">
        <v>0</v>
      </c>
      <c r="K209" s="11">
        <v>0</v>
      </c>
      <c r="L209" s="11">
        <v>0</v>
      </c>
      <c r="M209" s="7">
        <f t="shared" si="26"/>
        <v>4309</v>
      </c>
      <c r="N209" s="7">
        <f t="shared" si="26"/>
        <v>2035</v>
      </c>
    </row>
    <row r="210" spans="1:14" x14ac:dyDescent="0.25">
      <c r="A210" s="12">
        <v>22</v>
      </c>
      <c r="B210" s="13" t="s">
        <v>33</v>
      </c>
      <c r="C210" s="11">
        <v>830</v>
      </c>
      <c r="D210" s="11">
        <v>592</v>
      </c>
      <c r="E210" s="11">
        <v>391</v>
      </c>
      <c r="F210" s="11">
        <v>318</v>
      </c>
      <c r="G210" s="11">
        <v>13</v>
      </c>
      <c r="H210" s="11">
        <v>10</v>
      </c>
      <c r="I210" s="11">
        <v>0</v>
      </c>
      <c r="J210" s="11">
        <v>0</v>
      </c>
      <c r="K210" s="11">
        <v>0</v>
      </c>
      <c r="L210" s="11">
        <v>0</v>
      </c>
      <c r="M210" s="7">
        <f t="shared" si="26"/>
        <v>1234</v>
      </c>
      <c r="N210" s="7">
        <f t="shared" si="26"/>
        <v>920</v>
      </c>
    </row>
    <row r="211" spans="1:14" x14ac:dyDescent="0.25">
      <c r="A211" s="12">
        <v>23</v>
      </c>
      <c r="B211" s="13" t="s">
        <v>34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209</v>
      </c>
      <c r="J211" s="11">
        <v>143</v>
      </c>
      <c r="K211" s="11">
        <v>145</v>
      </c>
      <c r="L211" s="11">
        <v>95</v>
      </c>
      <c r="M211" s="7">
        <f t="shared" si="26"/>
        <v>354</v>
      </c>
      <c r="N211" s="7">
        <f t="shared" si="26"/>
        <v>238</v>
      </c>
    </row>
    <row r="212" spans="1:14" x14ac:dyDescent="0.25">
      <c r="A212" s="12">
        <v>24</v>
      </c>
      <c r="B212" s="13" t="s">
        <v>35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89</v>
      </c>
      <c r="J212" s="11">
        <v>67</v>
      </c>
      <c r="K212" s="11">
        <v>101</v>
      </c>
      <c r="L212" s="11">
        <v>53</v>
      </c>
      <c r="M212" s="7">
        <f t="shared" si="26"/>
        <v>190</v>
      </c>
      <c r="N212" s="7">
        <f t="shared" si="26"/>
        <v>120</v>
      </c>
    </row>
    <row r="213" spans="1:14" x14ac:dyDescent="0.25">
      <c r="A213" s="12">
        <v>25</v>
      </c>
      <c r="B213" s="13" t="s">
        <v>36</v>
      </c>
      <c r="C213" s="11">
        <v>418</v>
      </c>
      <c r="D213" s="11">
        <v>241</v>
      </c>
      <c r="E213" s="11">
        <v>191</v>
      </c>
      <c r="F213" s="11">
        <v>68</v>
      </c>
      <c r="G213" s="11">
        <v>1</v>
      </c>
      <c r="H213" s="11">
        <v>1</v>
      </c>
      <c r="I213" s="11">
        <v>1</v>
      </c>
      <c r="J213" s="11">
        <v>0</v>
      </c>
      <c r="K213" s="11">
        <v>0</v>
      </c>
      <c r="L213" s="11">
        <v>0</v>
      </c>
      <c r="M213" s="7">
        <f t="shared" si="26"/>
        <v>611</v>
      </c>
      <c r="N213" s="7">
        <f t="shared" si="26"/>
        <v>310</v>
      </c>
    </row>
    <row r="214" spans="1:14" x14ac:dyDescent="0.25">
      <c r="A214" s="12">
        <v>26</v>
      </c>
      <c r="B214" s="13" t="s">
        <v>37</v>
      </c>
      <c r="C214" s="11">
        <v>539</v>
      </c>
      <c r="D214" s="11">
        <v>470</v>
      </c>
      <c r="E214" s="11">
        <v>153</v>
      </c>
      <c r="F214" s="11">
        <v>134</v>
      </c>
      <c r="G214" s="11">
        <v>33</v>
      </c>
      <c r="H214" s="11">
        <v>26</v>
      </c>
      <c r="I214" s="11">
        <v>24</v>
      </c>
      <c r="J214" s="11">
        <v>17</v>
      </c>
      <c r="K214" s="11">
        <v>19</v>
      </c>
      <c r="L214" s="11">
        <v>10</v>
      </c>
      <c r="M214" s="7">
        <f t="shared" si="26"/>
        <v>768</v>
      </c>
      <c r="N214" s="7">
        <f t="shared" si="26"/>
        <v>657</v>
      </c>
    </row>
    <row r="215" spans="1:14" x14ac:dyDescent="0.25">
      <c r="A215" s="12">
        <v>27</v>
      </c>
      <c r="B215" s="13" t="s">
        <v>38</v>
      </c>
      <c r="C215" s="11">
        <v>299</v>
      </c>
      <c r="D215" s="11">
        <v>224</v>
      </c>
      <c r="E215" s="11">
        <v>335</v>
      </c>
      <c r="F215" s="11">
        <v>275</v>
      </c>
      <c r="G215" s="11">
        <v>0</v>
      </c>
      <c r="H215" s="11">
        <v>0</v>
      </c>
      <c r="I215" s="11">
        <v>29</v>
      </c>
      <c r="J215" s="11">
        <v>24</v>
      </c>
      <c r="K215" s="11">
        <v>27</v>
      </c>
      <c r="L215" s="11">
        <v>22</v>
      </c>
      <c r="M215" s="7">
        <f t="shared" si="26"/>
        <v>690</v>
      </c>
      <c r="N215" s="7">
        <f t="shared" si="26"/>
        <v>545</v>
      </c>
    </row>
    <row r="216" spans="1:14" x14ac:dyDescent="0.25">
      <c r="A216" s="12">
        <v>28</v>
      </c>
      <c r="B216" s="13" t="s">
        <v>39</v>
      </c>
      <c r="C216" s="11">
        <v>774</v>
      </c>
      <c r="D216" s="11">
        <v>506</v>
      </c>
      <c r="E216" s="11">
        <v>552</v>
      </c>
      <c r="F216" s="11">
        <v>442</v>
      </c>
      <c r="G216" s="11">
        <v>6</v>
      </c>
      <c r="H216" s="11">
        <v>6</v>
      </c>
      <c r="I216" s="11">
        <v>253</v>
      </c>
      <c r="J216" s="11">
        <v>153</v>
      </c>
      <c r="K216" s="11">
        <v>202</v>
      </c>
      <c r="L216" s="11">
        <v>102</v>
      </c>
      <c r="M216" s="7">
        <f t="shared" si="26"/>
        <v>1787</v>
      </c>
      <c r="N216" s="7">
        <f t="shared" si="26"/>
        <v>1209</v>
      </c>
    </row>
    <row r="217" spans="1:14" x14ac:dyDescent="0.25">
      <c r="A217" s="32">
        <v>29</v>
      </c>
      <c r="B217" s="33" t="s">
        <v>40</v>
      </c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5">
        <f t="shared" si="26"/>
        <v>0</v>
      </c>
      <c r="N217" s="35">
        <f t="shared" si="26"/>
        <v>0</v>
      </c>
    </row>
    <row r="218" spans="1:14" x14ac:dyDescent="0.25">
      <c r="A218" s="12">
        <v>30</v>
      </c>
      <c r="B218" s="13" t="s">
        <v>41</v>
      </c>
      <c r="C218" s="11">
        <v>371</v>
      </c>
      <c r="D218" s="11">
        <v>326</v>
      </c>
      <c r="E218" s="11">
        <v>125</v>
      </c>
      <c r="F218" s="11">
        <v>115</v>
      </c>
      <c r="G218" s="11">
        <v>34</v>
      </c>
      <c r="H218" s="11">
        <v>25</v>
      </c>
      <c r="I218" s="11">
        <v>2</v>
      </c>
      <c r="J218" s="11">
        <v>2</v>
      </c>
      <c r="K218" s="11">
        <v>4</v>
      </c>
      <c r="L218" s="11">
        <v>2</v>
      </c>
      <c r="M218" s="7">
        <f t="shared" si="26"/>
        <v>536</v>
      </c>
      <c r="N218" s="7">
        <f t="shared" si="26"/>
        <v>470</v>
      </c>
    </row>
    <row r="219" spans="1:14" x14ac:dyDescent="0.25">
      <c r="A219" s="12">
        <v>31</v>
      </c>
      <c r="B219" s="13" t="s">
        <v>42</v>
      </c>
      <c r="C219" s="11">
        <v>360</v>
      </c>
      <c r="D219" s="11">
        <v>304</v>
      </c>
      <c r="E219" s="11">
        <v>81</v>
      </c>
      <c r="F219" s="11">
        <v>83</v>
      </c>
      <c r="G219" s="11">
        <v>16</v>
      </c>
      <c r="H219" s="11">
        <v>15</v>
      </c>
      <c r="I219" s="11">
        <v>4</v>
      </c>
      <c r="J219" s="11">
        <v>4</v>
      </c>
      <c r="K219" s="11">
        <v>6</v>
      </c>
      <c r="L219" s="11">
        <v>6</v>
      </c>
      <c r="M219" s="7">
        <f t="shared" si="26"/>
        <v>467</v>
      </c>
      <c r="N219" s="7">
        <f t="shared" si="26"/>
        <v>412</v>
      </c>
    </row>
    <row r="220" spans="1:14" x14ac:dyDescent="0.25">
      <c r="A220" s="12">
        <v>32</v>
      </c>
      <c r="B220" s="13" t="s">
        <v>43</v>
      </c>
      <c r="C220" s="11">
        <v>54</v>
      </c>
      <c r="D220" s="11">
        <v>51</v>
      </c>
      <c r="E220" s="11">
        <v>18</v>
      </c>
      <c r="F220" s="11">
        <v>18</v>
      </c>
      <c r="G220" s="11">
        <v>0</v>
      </c>
      <c r="H220" s="11">
        <v>0</v>
      </c>
      <c r="I220" s="11">
        <v>0</v>
      </c>
      <c r="J220" s="11">
        <v>0</v>
      </c>
      <c r="K220" s="11">
        <v>1</v>
      </c>
      <c r="L220" s="11">
        <v>0</v>
      </c>
      <c r="M220" s="7">
        <f t="shared" si="26"/>
        <v>73</v>
      </c>
      <c r="N220" s="7">
        <f t="shared" si="26"/>
        <v>69</v>
      </c>
    </row>
    <row r="221" spans="1:14" x14ac:dyDescent="0.25">
      <c r="A221" s="12">
        <v>33</v>
      </c>
      <c r="B221" s="13" t="s">
        <v>44</v>
      </c>
      <c r="C221" s="11">
        <v>40</v>
      </c>
      <c r="D221" s="11">
        <v>36</v>
      </c>
      <c r="E221" s="11">
        <v>18</v>
      </c>
      <c r="F221" s="11">
        <v>17</v>
      </c>
      <c r="G221" s="11">
        <v>9</v>
      </c>
      <c r="H221" s="11">
        <v>8</v>
      </c>
      <c r="I221" s="11">
        <v>1</v>
      </c>
      <c r="J221" s="11">
        <v>1</v>
      </c>
      <c r="K221" s="11">
        <v>1</v>
      </c>
      <c r="L221" s="11">
        <v>1</v>
      </c>
      <c r="M221" s="7">
        <f t="shared" si="26"/>
        <v>69</v>
      </c>
      <c r="N221" s="7">
        <f t="shared" si="26"/>
        <v>63</v>
      </c>
    </row>
    <row r="222" spans="1:14" x14ac:dyDescent="0.25">
      <c r="A222" s="12">
        <v>34</v>
      </c>
      <c r="B222" s="13" t="s">
        <v>45</v>
      </c>
      <c r="C222" s="11">
        <v>253</v>
      </c>
      <c r="D222" s="11">
        <v>216</v>
      </c>
      <c r="E222" s="11">
        <v>38</v>
      </c>
      <c r="F222" s="11">
        <v>32</v>
      </c>
      <c r="G222" s="11">
        <v>1</v>
      </c>
      <c r="H222" s="11">
        <v>2</v>
      </c>
      <c r="I222" s="11">
        <v>0</v>
      </c>
      <c r="J222" s="11">
        <v>0</v>
      </c>
      <c r="K222" s="11">
        <v>1</v>
      </c>
      <c r="L222" s="11">
        <v>0</v>
      </c>
      <c r="M222" s="7">
        <f t="shared" si="26"/>
        <v>293</v>
      </c>
      <c r="N222" s="7">
        <f t="shared" si="26"/>
        <v>250</v>
      </c>
    </row>
    <row r="223" spans="1:14" x14ac:dyDescent="0.25">
      <c r="A223" s="12">
        <v>35</v>
      </c>
      <c r="B223" s="13" t="s">
        <v>46</v>
      </c>
      <c r="C223" s="11">
        <v>369</v>
      </c>
      <c r="D223" s="11">
        <v>323</v>
      </c>
      <c r="E223" s="11">
        <v>89</v>
      </c>
      <c r="F223" s="11">
        <v>83</v>
      </c>
      <c r="G223" s="11">
        <v>56</v>
      </c>
      <c r="H223" s="11">
        <v>48</v>
      </c>
      <c r="I223" s="11">
        <v>2</v>
      </c>
      <c r="J223" s="11">
        <v>2</v>
      </c>
      <c r="K223" s="11">
        <v>8</v>
      </c>
      <c r="L223" s="11">
        <v>5</v>
      </c>
      <c r="M223" s="7">
        <f t="shared" si="26"/>
        <v>524</v>
      </c>
      <c r="N223" s="7">
        <f t="shared" si="26"/>
        <v>461</v>
      </c>
    </row>
    <row r="224" spans="1:14" x14ac:dyDescent="0.25">
      <c r="A224" s="12">
        <v>36</v>
      </c>
      <c r="B224" s="13" t="s">
        <v>47</v>
      </c>
      <c r="C224" s="11">
        <v>365</v>
      </c>
      <c r="D224" s="11">
        <v>368</v>
      </c>
      <c r="E224" s="11">
        <v>87</v>
      </c>
      <c r="F224" s="11">
        <v>90</v>
      </c>
      <c r="G224" s="11">
        <v>5</v>
      </c>
      <c r="H224" s="11">
        <v>3</v>
      </c>
      <c r="I224" s="11">
        <v>0</v>
      </c>
      <c r="J224" s="11">
        <v>0</v>
      </c>
      <c r="K224" s="11">
        <v>0</v>
      </c>
      <c r="L224" s="11">
        <v>0</v>
      </c>
      <c r="M224" s="7">
        <f t="shared" si="26"/>
        <v>457</v>
      </c>
      <c r="N224" s="7">
        <f t="shared" si="26"/>
        <v>461</v>
      </c>
    </row>
    <row r="225" spans="1:14" x14ac:dyDescent="0.25">
      <c r="A225" s="12">
        <v>37</v>
      </c>
      <c r="B225" s="13" t="s">
        <v>48</v>
      </c>
      <c r="C225" s="11">
        <v>67</v>
      </c>
      <c r="D225" s="11">
        <v>66</v>
      </c>
      <c r="E225" s="11">
        <v>30</v>
      </c>
      <c r="F225" s="11">
        <v>30</v>
      </c>
      <c r="G225" s="11">
        <v>5</v>
      </c>
      <c r="H225" s="11">
        <v>6</v>
      </c>
      <c r="I225" s="11">
        <v>1</v>
      </c>
      <c r="J225" s="11">
        <v>1</v>
      </c>
      <c r="K225" s="11">
        <v>1</v>
      </c>
      <c r="L225" s="11">
        <v>1</v>
      </c>
      <c r="M225" s="7">
        <f t="shared" si="26"/>
        <v>104</v>
      </c>
      <c r="N225" s="7">
        <f t="shared" si="26"/>
        <v>104</v>
      </c>
    </row>
    <row r="226" spans="1:14" x14ac:dyDescent="0.25">
      <c r="A226" s="12">
        <v>38</v>
      </c>
      <c r="B226" s="13" t="s">
        <v>49</v>
      </c>
      <c r="C226" s="11">
        <v>95</v>
      </c>
      <c r="D226" s="11">
        <v>96</v>
      </c>
      <c r="E226" s="11">
        <v>38</v>
      </c>
      <c r="F226" s="11">
        <v>35</v>
      </c>
      <c r="G226" s="11">
        <v>18</v>
      </c>
      <c r="H226" s="11">
        <v>18</v>
      </c>
      <c r="I226" s="11">
        <v>3</v>
      </c>
      <c r="J226" s="11">
        <v>3</v>
      </c>
      <c r="K226" s="11">
        <v>2</v>
      </c>
      <c r="L226" s="11">
        <v>2</v>
      </c>
      <c r="M226" s="7">
        <f t="shared" si="26"/>
        <v>156</v>
      </c>
      <c r="N226" s="7">
        <f t="shared" si="26"/>
        <v>154</v>
      </c>
    </row>
    <row r="227" spans="1:14" x14ac:dyDescent="0.25">
      <c r="A227" s="12">
        <v>39</v>
      </c>
      <c r="B227" s="13" t="s">
        <v>50</v>
      </c>
      <c r="C227" s="11">
        <v>193</v>
      </c>
      <c r="D227" s="11">
        <v>114</v>
      </c>
      <c r="E227" s="11">
        <v>60</v>
      </c>
      <c r="F227" s="11">
        <v>39</v>
      </c>
      <c r="G227" s="11">
        <v>2</v>
      </c>
      <c r="H227" s="11">
        <v>0</v>
      </c>
      <c r="I227" s="11">
        <v>0</v>
      </c>
      <c r="J227" s="11">
        <v>0</v>
      </c>
      <c r="K227" s="11">
        <v>1</v>
      </c>
      <c r="L227" s="11">
        <v>0</v>
      </c>
      <c r="M227" s="7">
        <f t="shared" si="26"/>
        <v>256</v>
      </c>
      <c r="N227" s="7">
        <f t="shared" si="26"/>
        <v>153</v>
      </c>
    </row>
    <row r="228" spans="1:14" x14ac:dyDescent="0.25">
      <c r="A228" s="12">
        <v>40</v>
      </c>
      <c r="B228" s="13" t="s">
        <v>96</v>
      </c>
      <c r="C228" s="11">
        <v>286</v>
      </c>
      <c r="D228" s="11">
        <v>243</v>
      </c>
      <c r="E228" s="11">
        <v>53</v>
      </c>
      <c r="F228" s="11">
        <v>50</v>
      </c>
      <c r="G228" s="11">
        <v>8</v>
      </c>
      <c r="H228" s="11">
        <v>6</v>
      </c>
      <c r="I228" s="11">
        <v>2</v>
      </c>
      <c r="J228" s="11">
        <v>0</v>
      </c>
      <c r="K228" s="11">
        <v>4</v>
      </c>
      <c r="L228" s="11">
        <v>4</v>
      </c>
      <c r="M228" s="7">
        <f t="shared" si="26"/>
        <v>353</v>
      </c>
      <c r="N228" s="7">
        <f t="shared" si="26"/>
        <v>303</v>
      </c>
    </row>
    <row r="229" spans="1:14" x14ac:dyDescent="0.25">
      <c r="A229" s="12">
        <v>41</v>
      </c>
      <c r="B229" s="13" t="s">
        <v>51</v>
      </c>
      <c r="C229" s="11">
        <v>348</v>
      </c>
      <c r="D229" s="11">
        <v>324</v>
      </c>
      <c r="E229" s="11">
        <v>58</v>
      </c>
      <c r="F229" s="11">
        <v>57</v>
      </c>
      <c r="G229" s="11">
        <v>17</v>
      </c>
      <c r="H229" s="11">
        <v>17</v>
      </c>
      <c r="I229" s="11">
        <v>3</v>
      </c>
      <c r="J229" s="11">
        <v>3</v>
      </c>
      <c r="K229" s="11">
        <v>3</v>
      </c>
      <c r="L229" s="11">
        <v>3</v>
      </c>
      <c r="M229" s="7">
        <f t="shared" si="26"/>
        <v>429</v>
      </c>
      <c r="N229" s="7">
        <f t="shared" si="26"/>
        <v>404</v>
      </c>
    </row>
    <row r="230" spans="1:14" x14ac:dyDescent="0.25">
      <c r="A230" s="12">
        <v>42</v>
      </c>
      <c r="B230" s="13" t="s">
        <v>52</v>
      </c>
      <c r="C230" s="11">
        <v>241</v>
      </c>
      <c r="D230" s="11">
        <v>244</v>
      </c>
      <c r="E230" s="11">
        <v>50</v>
      </c>
      <c r="F230" s="11">
        <v>41</v>
      </c>
      <c r="G230" s="11">
        <v>5</v>
      </c>
      <c r="H230" s="11">
        <v>5</v>
      </c>
      <c r="I230" s="11">
        <v>0</v>
      </c>
      <c r="J230" s="11">
        <v>0</v>
      </c>
      <c r="K230" s="11">
        <v>0</v>
      </c>
      <c r="L230" s="11">
        <v>0</v>
      </c>
      <c r="M230" s="7">
        <f t="shared" si="26"/>
        <v>296</v>
      </c>
      <c r="N230" s="7">
        <f t="shared" si="26"/>
        <v>290</v>
      </c>
    </row>
    <row r="231" spans="1:14" x14ac:dyDescent="0.25">
      <c r="A231" s="12">
        <v>43</v>
      </c>
      <c r="B231" s="13" t="s">
        <v>103</v>
      </c>
      <c r="C231" s="11">
        <v>62</v>
      </c>
      <c r="D231" s="11">
        <v>46</v>
      </c>
      <c r="E231" s="11">
        <v>24</v>
      </c>
      <c r="F231" s="11">
        <v>21</v>
      </c>
      <c r="G231" s="11">
        <v>1</v>
      </c>
      <c r="H231" s="11">
        <v>0</v>
      </c>
      <c r="I231" s="11">
        <v>4</v>
      </c>
      <c r="J231" s="11">
        <v>3</v>
      </c>
      <c r="K231" s="11">
        <v>1</v>
      </c>
      <c r="L231" s="11">
        <v>0</v>
      </c>
      <c r="M231" s="7">
        <f t="shared" si="26"/>
        <v>92</v>
      </c>
      <c r="N231" s="7">
        <f t="shared" si="26"/>
        <v>70</v>
      </c>
    </row>
    <row r="232" spans="1:14" x14ac:dyDescent="0.25">
      <c r="A232" s="12">
        <v>44</v>
      </c>
      <c r="B232" s="13" t="s">
        <v>54</v>
      </c>
      <c r="C232" s="11">
        <v>75</v>
      </c>
      <c r="D232" s="11">
        <v>70</v>
      </c>
      <c r="E232" s="11">
        <v>26</v>
      </c>
      <c r="F232" s="11">
        <v>23</v>
      </c>
      <c r="G232" s="11">
        <v>6</v>
      </c>
      <c r="H232" s="11">
        <v>5</v>
      </c>
      <c r="I232" s="11">
        <v>0</v>
      </c>
      <c r="J232" s="11">
        <v>0</v>
      </c>
      <c r="K232" s="11">
        <v>0</v>
      </c>
      <c r="L232" s="11">
        <v>0</v>
      </c>
      <c r="M232" s="7">
        <f t="shared" si="26"/>
        <v>107</v>
      </c>
      <c r="N232" s="7">
        <f t="shared" si="26"/>
        <v>98</v>
      </c>
    </row>
    <row r="233" spans="1:14" x14ac:dyDescent="0.25">
      <c r="A233" s="12">
        <v>45</v>
      </c>
      <c r="B233" s="13" t="s">
        <v>55</v>
      </c>
      <c r="C233" s="11">
        <v>666</v>
      </c>
      <c r="D233" s="11">
        <v>664</v>
      </c>
      <c r="E233" s="11">
        <v>113</v>
      </c>
      <c r="F233" s="11">
        <v>109</v>
      </c>
      <c r="G233" s="11">
        <v>3</v>
      </c>
      <c r="H233" s="11">
        <v>3</v>
      </c>
      <c r="I233" s="11">
        <v>0</v>
      </c>
      <c r="J233" s="11">
        <v>0</v>
      </c>
      <c r="K233" s="11">
        <v>1</v>
      </c>
      <c r="L233" s="11">
        <v>1</v>
      </c>
      <c r="M233" s="7">
        <f t="shared" si="26"/>
        <v>783</v>
      </c>
      <c r="N233" s="7">
        <f t="shared" si="26"/>
        <v>777</v>
      </c>
    </row>
    <row r="234" spans="1:14" x14ac:dyDescent="0.25">
      <c r="A234" s="12">
        <v>46</v>
      </c>
      <c r="B234" s="13" t="s">
        <v>56</v>
      </c>
      <c r="C234" s="11">
        <v>553</v>
      </c>
      <c r="D234" s="11">
        <v>475</v>
      </c>
      <c r="E234" s="11">
        <v>113</v>
      </c>
      <c r="F234" s="11">
        <v>100</v>
      </c>
      <c r="G234" s="11">
        <v>6</v>
      </c>
      <c r="H234" s="11">
        <v>6</v>
      </c>
      <c r="I234" s="11">
        <v>0</v>
      </c>
      <c r="J234" s="11">
        <v>0</v>
      </c>
      <c r="K234" s="11">
        <v>0</v>
      </c>
      <c r="L234" s="11">
        <v>0</v>
      </c>
      <c r="M234" s="7">
        <f t="shared" si="26"/>
        <v>672</v>
      </c>
      <c r="N234" s="7">
        <f t="shared" si="26"/>
        <v>581</v>
      </c>
    </row>
    <row r="235" spans="1:14" x14ac:dyDescent="0.25">
      <c r="B235" s="8" t="s">
        <v>10</v>
      </c>
      <c r="C235" s="9">
        <f>SUM(C192:C234)</f>
        <v>28101</v>
      </c>
      <c r="D235" s="9">
        <f t="shared" ref="D235:N235" si="27">SUM(D192:D234)</f>
        <v>16169</v>
      </c>
      <c r="E235" s="9">
        <f t="shared" si="27"/>
        <v>7346</v>
      </c>
      <c r="F235" s="9">
        <f t="shared" si="27"/>
        <v>5539</v>
      </c>
      <c r="G235" s="9">
        <f t="shared" si="27"/>
        <v>1313</v>
      </c>
      <c r="H235" s="9">
        <f t="shared" si="27"/>
        <v>880</v>
      </c>
      <c r="I235" s="9">
        <f t="shared" si="27"/>
        <v>777</v>
      </c>
      <c r="J235" s="9">
        <f t="shared" si="27"/>
        <v>539</v>
      </c>
      <c r="K235" s="9">
        <f t="shared" si="27"/>
        <v>666</v>
      </c>
      <c r="L235" s="9">
        <f t="shared" si="27"/>
        <v>412</v>
      </c>
      <c r="M235" s="9">
        <f t="shared" si="27"/>
        <v>38203</v>
      </c>
      <c r="N235" s="9">
        <f t="shared" si="27"/>
        <v>23539</v>
      </c>
    </row>
    <row r="236" spans="1:14" ht="15.75" x14ac:dyDescent="0.25">
      <c r="A236" s="52" t="s">
        <v>57</v>
      </c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</row>
    <row r="237" spans="1:14" x14ac:dyDescent="0.25">
      <c r="A237" s="3">
        <v>47</v>
      </c>
      <c r="B237" s="4" t="s">
        <v>58</v>
      </c>
      <c r="C237" s="11">
        <v>934</v>
      </c>
      <c r="D237" s="11">
        <v>633</v>
      </c>
      <c r="E237" s="11">
        <v>155</v>
      </c>
      <c r="F237" s="11">
        <v>139</v>
      </c>
      <c r="G237" s="11">
        <v>129</v>
      </c>
      <c r="H237" s="11">
        <v>108</v>
      </c>
      <c r="I237" s="11">
        <v>0</v>
      </c>
      <c r="J237" s="11">
        <v>0</v>
      </c>
      <c r="K237" s="10">
        <v>0</v>
      </c>
      <c r="L237" s="10">
        <v>0</v>
      </c>
      <c r="M237" s="7">
        <f>C237+E237+I237+K237+G237</f>
        <v>1218</v>
      </c>
      <c r="N237" s="7">
        <f>D237+F237+J237+L237+H237</f>
        <v>880</v>
      </c>
    </row>
    <row r="238" spans="1:14" x14ac:dyDescent="0.25">
      <c r="A238" s="3">
        <v>48</v>
      </c>
      <c r="B238" s="4" t="s">
        <v>59</v>
      </c>
      <c r="C238" s="11">
        <v>247</v>
      </c>
      <c r="D238" s="11">
        <v>184</v>
      </c>
      <c r="E238" s="11">
        <v>62</v>
      </c>
      <c r="F238" s="11">
        <v>52</v>
      </c>
      <c r="G238" s="11">
        <v>1</v>
      </c>
      <c r="H238" s="11">
        <v>1</v>
      </c>
      <c r="I238" s="11">
        <v>78</v>
      </c>
      <c r="J238" s="11">
        <v>35</v>
      </c>
      <c r="K238" s="10">
        <v>46</v>
      </c>
      <c r="L238" s="10">
        <v>20</v>
      </c>
      <c r="M238" s="7">
        <f t="shared" ref="M238:N251" si="28">C238+E238+I238+K238+G238</f>
        <v>434</v>
      </c>
      <c r="N238" s="7">
        <f t="shared" si="28"/>
        <v>292</v>
      </c>
    </row>
    <row r="239" spans="1:14" x14ac:dyDescent="0.25">
      <c r="A239" s="32">
        <v>49</v>
      </c>
      <c r="B239" s="33" t="s">
        <v>60</v>
      </c>
      <c r="C239" s="32"/>
      <c r="D239" s="32"/>
      <c r="E239" s="32"/>
      <c r="F239" s="32"/>
      <c r="G239" s="32"/>
      <c r="H239" s="32"/>
      <c r="I239" s="32"/>
      <c r="J239" s="32"/>
      <c r="K239" s="34"/>
      <c r="L239" s="34"/>
      <c r="M239" s="35">
        <f t="shared" si="28"/>
        <v>0</v>
      </c>
      <c r="N239" s="35">
        <f t="shared" si="28"/>
        <v>0</v>
      </c>
    </row>
    <row r="240" spans="1:14" x14ac:dyDescent="0.25">
      <c r="A240" s="3">
        <v>50</v>
      </c>
      <c r="B240" s="4" t="s">
        <v>61</v>
      </c>
      <c r="C240" s="11">
        <v>1616</v>
      </c>
      <c r="D240" s="11">
        <v>1256</v>
      </c>
      <c r="E240" s="11">
        <v>703</v>
      </c>
      <c r="F240" s="11">
        <v>614</v>
      </c>
      <c r="G240" s="11">
        <v>44</v>
      </c>
      <c r="H240" s="11">
        <v>39</v>
      </c>
      <c r="I240" s="11">
        <v>2</v>
      </c>
      <c r="J240" s="11">
        <v>0</v>
      </c>
      <c r="K240" s="10">
        <v>1</v>
      </c>
      <c r="L240" s="10">
        <v>1</v>
      </c>
      <c r="M240" s="7">
        <f t="shared" si="28"/>
        <v>2366</v>
      </c>
      <c r="N240" s="7">
        <f t="shared" si="28"/>
        <v>1910</v>
      </c>
    </row>
    <row r="241" spans="1:14" x14ac:dyDescent="0.25">
      <c r="A241" s="3">
        <v>51</v>
      </c>
      <c r="B241" s="4" t="s">
        <v>62</v>
      </c>
      <c r="C241" s="10">
        <v>2901</v>
      </c>
      <c r="D241" s="10">
        <v>851</v>
      </c>
      <c r="E241" s="10">
        <v>423</v>
      </c>
      <c r="F241" s="10">
        <v>305</v>
      </c>
      <c r="G241" s="10">
        <v>118</v>
      </c>
      <c r="H241" s="10">
        <v>57</v>
      </c>
      <c r="I241" s="11">
        <v>10</v>
      </c>
      <c r="J241" s="11">
        <v>0</v>
      </c>
      <c r="K241" s="10">
        <v>5</v>
      </c>
      <c r="L241" s="10">
        <v>0</v>
      </c>
      <c r="M241" s="7">
        <f t="shared" si="28"/>
        <v>3457</v>
      </c>
      <c r="N241" s="7">
        <f t="shared" si="28"/>
        <v>1213</v>
      </c>
    </row>
    <row r="242" spans="1:14" x14ac:dyDescent="0.25">
      <c r="A242" s="3">
        <v>52</v>
      </c>
      <c r="B242" s="4" t="s">
        <v>63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1">
        <v>169</v>
      </c>
      <c r="J242" s="11">
        <v>114</v>
      </c>
      <c r="K242" s="10">
        <v>120</v>
      </c>
      <c r="L242" s="10">
        <v>80</v>
      </c>
      <c r="M242" s="7">
        <f t="shared" si="28"/>
        <v>289</v>
      </c>
      <c r="N242" s="7">
        <f t="shared" si="28"/>
        <v>194</v>
      </c>
    </row>
    <row r="243" spans="1:14" x14ac:dyDescent="0.25">
      <c r="A243" s="3">
        <v>53</v>
      </c>
      <c r="B243" s="4" t="s">
        <v>64</v>
      </c>
      <c r="C243" s="10">
        <v>172</v>
      </c>
      <c r="D243" s="10">
        <v>161</v>
      </c>
      <c r="E243" s="10">
        <v>89</v>
      </c>
      <c r="F243" s="10">
        <v>87</v>
      </c>
      <c r="G243" s="10">
        <v>10</v>
      </c>
      <c r="H243" s="10">
        <v>8</v>
      </c>
      <c r="I243" s="11">
        <v>30</v>
      </c>
      <c r="J243" s="11">
        <v>30</v>
      </c>
      <c r="K243" s="10">
        <v>15</v>
      </c>
      <c r="L243" s="10">
        <v>14</v>
      </c>
      <c r="M243" s="7">
        <f t="shared" si="28"/>
        <v>316</v>
      </c>
      <c r="N243" s="7">
        <f t="shared" si="28"/>
        <v>300</v>
      </c>
    </row>
    <row r="244" spans="1:14" x14ac:dyDescent="0.25">
      <c r="A244" s="3">
        <v>54</v>
      </c>
      <c r="B244" s="4" t="s">
        <v>65</v>
      </c>
      <c r="C244" s="10">
        <v>769</v>
      </c>
      <c r="D244" s="10">
        <v>536</v>
      </c>
      <c r="E244" s="10">
        <v>112</v>
      </c>
      <c r="F244" s="10">
        <v>98</v>
      </c>
      <c r="G244" s="10">
        <v>71</v>
      </c>
      <c r="H244" s="10">
        <v>57</v>
      </c>
      <c r="I244" s="11">
        <v>0</v>
      </c>
      <c r="J244" s="11">
        <v>0</v>
      </c>
      <c r="K244" s="10">
        <v>0</v>
      </c>
      <c r="L244" s="10">
        <v>0</v>
      </c>
      <c r="M244" s="7">
        <f t="shared" si="28"/>
        <v>952</v>
      </c>
      <c r="N244" s="7">
        <f t="shared" si="28"/>
        <v>691</v>
      </c>
    </row>
    <row r="245" spans="1:14" ht="14.25" customHeight="1" x14ac:dyDescent="0.25">
      <c r="A245" s="3">
        <v>55</v>
      </c>
      <c r="B245" s="4" t="s">
        <v>66</v>
      </c>
      <c r="C245" s="10">
        <v>610</v>
      </c>
      <c r="D245" s="10">
        <v>540</v>
      </c>
      <c r="E245" s="10">
        <v>213</v>
      </c>
      <c r="F245" s="10">
        <v>197</v>
      </c>
      <c r="G245" s="10">
        <v>38</v>
      </c>
      <c r="H245" s="10">
        <v>34</v>
      </c>
      <c r="I245" s="11">
        <v>2</v>
      </c>
      <c r="J245" s="11">
        <v>2</v>
      </c>
      <c r="K245" s="10">
        <v>3</v>
      </c>
      <c r="L245" s="10">
        <v>3</v>
      </c>
      <c r="M245" s="7">
        <f t="shared" si="28"/>
        <v>866</v>
      </c>
      <c r="N245" s="7">
        <f t="shared" si="28"/>
        <v>776</v>
      </c>
    </row>
    <row r="246" spans="1:14" x14ac:dyDescent="0.25">
      <c r="A246" s="3">
        <v>56</v>
      </c>
      <c r="B246" s="4" t="s">
        <v>67</v>
      </c>
      <c r="C246" s="10">
        <v>1228</v>
      </c>
      <c r="D246" s="10">
        <v>754</v>
      </c>
      <c r="E246" s="10">
        <v>246</v>
      </c>
      <c r="F246" s="10">
        <v>210</v>
      </c>
      <c r="G246" s="10">
        <v>142</v>
      </c>
      <c r="H246" s="10">
        <v>99</v>
      </c>
      <c r="I246" s="11">
        <v>0</v>
      </c>
      <c r="J246" s="11">
        <v>0</v>
      </c>
      <c r="K246" s="10">
        <v>1</v>
      </c>
      <c r="L246" s="10">
        <v>1</v>
      </c>
      <c r="M246" s="7">
        <f t="shared" si="28"/>
        <v>1617</v>
      </c>
      <c r="N246" s="7">
        <f t="shared" si="28"/>
        <v>1064</v>
      </c>
    </row>
    <row r="247" spans="1:14" x14ac:dyDescent="0.25">
      <c r="A247" s="3">
        <v>57</v>
      </c>
      <c r="B247" s="4" t="s">
        <v>68</v>
      </c>
      <c r="C247" s="10">
        <v>388</v>
      </c>
      <c r="D247" s="10">
        <v>299</v>
      </c>
      <c r="E247" s="10">
        <v>55</v>
      </c>
      <c r="F247" s="10">
        <v>51</v>
      </c>
      <c r="G247" s="10">
        <v>149</v>
      </c>
      <c r="H247" s="10">
        <v>114</v>
      </c>
      <c r="I247" s="11">
        <v>1</v>
      </c>
      <c r="J247" s="11">
        <v>1</v>
      </c>
      <c r="K247" s="10">
        <v>0</v>
      </c>
      <c r="L247" s="10">
        <v>0</v>
      </c>
      <c r="M247" s="7">
        <f t="shared" si="28"/>
        <v>593</v>
      </c>
      <c r="N247" s="7">
        <f t="shared" si="28"/>
        <v>465</v>
      </c>
    </row>
    <row r="248" spans="1:14" x14ac:dyDescent="0.25">
      <c r="A248" s="3">
        <v>58</v>
      </c>
      <c r="B248" s="4" t="s">
        <v>69</v>
      </c>
      <c r="C248" s="10">
        <v>1258</v>
      </c>
      <c r="D248" s="10">
        <v>1047</v>
      </c>
      <c r="E248" s="10">
        <v>630</v>
      </c>
      <c r="F248" s="10">
        <v>552</v>
      </c>
      <c r="G248" s="10">
        <v>125</v>
      </c>
      <c r="H248" s="10">
        <v>117</v>
      </c>
      <c r="I248" s="11">
        <v>17</v>
      </c>
      <c r="J248" s="11">
        <v>13</v>
      </c>
      <c r="K248" s="10">
        <v>4</v>
      </c>
      <c r="L248" s="10">
        <v>2</v>
      </c>
      <c r="M248" s="7">
        <f t="shared" si="28"/>
        <v>2034</v>
      </c>
      <c r="N248" s="7">
        <f t="shared" si="28"/>
        <v>1731</v>
      </c>
    </row>
    <row r="249" spans="1:14" x14ac:dyDescent="0.25">
      <c r="A249" s="12">
        <v>59</v>
      </c>
      <c r="B249" s="4" t="s">
        <v>70</v>
      </c>
      <c r="C249" s="11">
        <v>326</v>
      </c>
      <c r="D249" s="11">
        <v>311</v>
      </c>
      <c r="E249" s="11">
        <v>176</v>
      </c>
      <c r="F249" s="11">
        <v>167</v>
      </c>
      <c r="G249" s="11">
        <v>12</v>
      </c>
      <c r="H249" s="11">
        <v>10</v>
      </c>
      <c r="I249" s="11">
        <v>34</v>
      </c>
      <c r="J249" s="11">
        <v>31</v>
      </c>
      <c r="K249" s="10">
        <v>19</v>
      </c>
      <c r="L249" s="10">
        <v>18</v>
      </c>
      <c r="M249" s="7">
        <f t="shared" si="28"/>
        <v>567</v>
      </c>
      <c r="N249" s="7">
        <f t="shared" si="28"/>
        <v>537</v>
      </c>
    </row>
    <row r="250" spans="1:14" x14ac:dyDescent="0.25">
      <c r="A250" s="12">
        <v>60</v>
      </c>
      <c r="B250" s="4" t="s">
        <v>71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246</v>
      </c>
      <c r="J250" s="11">
        <v>240</v>
      </c>
      <c r="K250" s="10">
        <v>191</v>
      </c>
      <c r="L250" s="10">
        <v>184</v>
      </c>
      <c r="M250" s="7">
        <f t="shared" si="28"/>
        <v>437</v>
      </c>
      <c r="N250" s="7">
        <f t="shared" si="28"/>
        <v>424</v>
      </c>
    </row>
    <row r="251" spans="1:14" x14ac:dyDescent="0.25">
      <c r="A251" s="12">
        <v>61</v>
      </c>
      <c r="B251" s="4" t="s">
        <v>72</v>
      </c>
      <c r="C251" s="11">
        <v>369</v>
      </c>
      <c r="D251" s="11">
        <v>361</v>
      </c>
      <c r="E251" s="11">
        <v>752</v>
      </c>
      <c r="F251" s="11">
        <v>733</v>
      </c>
      <c r="G251" s="11">
        <v>4</v>
      </c>
      <c r="H251" s="11">
        <v>4</v>
      </c>
      <c r="I251" s="11">
        <v>804</v>
      </c>
      <c r="J251" s="11">
        <v>789</v>
      </c>
      <c r="K251" s="10">
        <v>493</v>
      </c>
      <c r="L251" s="10">
        <v>484</v>
      </c>
      <c r="M251" s="7">
        <f t="shared" si="28"/>
        <v>2422</v>
      </c>
      <c r="N251" s="7">
        <f t="shared" si="28"/>
        <v>2371</v>
      </c>
    </row>
    <row r="252" spans="1:14" x14ac:dyDescent="0.25">
      <c r="A252" s="32">
        <v>62</v>
      </c>
      <c r="B252" s="33" t="s">
        <v>73</v>
      </c>
      <c r="C252" s="32"/>
      <c r="D252" s="32"/>
      <c r="E252" s="32"/>
      <c r="F252" s="32"/>
      <c r="G252" s="32"/>
      <c r="H252" s="32"/>
      <c r="I252" s="32"/>
      <c r="J252" s="32"/>
      <c r="K252" s="34"/>
      <c r="L252" s="34"/>
      <c r="M252" s="35">
        <f t="shared" ref="M252:N252" si="29">C252+E252+I252+K252</f>
        <v>0</v>
      </c>
      <c r="N252" s="35">
        <f t="shared" si="29"/>
        <v>0</v>
      </c>
    </row>
    <row r="253" spans="1:14" x14ac:dyDescent="0.25">
      <c r="B253" s="8" t="s">
        <v>10</v>
      </c>
      <c r="C253" s="8">
        <f>SUM(C237:C252)</f>
        <v>10818</v>
      </c>
      <c r="D253" s="8">
        <f t="shared" ref="D253:N253" si="30">SUM(D237:D252)</f>
        <v>6933</v>
      </c>
      <c r="E253" s="8">
        <f t="shared" si="30"/>
        <v>3616</v>
      </c>
      <c r="F253" s="8">
        <f t="shared" si="30"/>
        <v>3205</v>
      </c>
      <c r="G253" s="8">
        <f t="shared" si="30"/>
        <v>843</v>
      </c>
      <c r="H253" s="8">
        <f t="shared" si="30"/>
        <v>648</v>
      </c>
      <c r="I253" s="8">
        <f t="shared" si="30"/>
        <v>1393</v>
      </c>
      <c r="J253" s="8">
        <f t="shared" si="30"/>
        <v>1255</v>
      </c>
      <c r="K253" s="8">
        <f t="shared" si="30"/>
        <v>898</v>
      </c>
      <c r="L253" s="8">
        <f t="shared" si="30"/>
        <v>807</v>
      </c>
      <c r="M253" s="8">
        <f t="shared" si="30"/>
        <v>17568</v>
      </c>
      <c r="N253" s="8">
        <f t="shared" si="30"/>
        <v>12848</v>
      </c>
    </row>
    <row r="254" spans="1:14" ht="15.75" x14ac:dyDescent="0.25">
      <c r="A254" s="52" t="s">
        <v>74</v>
      </c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</row>
    <row r="255" spans="1:14" x14ac:dyDescent="0.25">
      <c r="A255" s="3">
        <v>63</v>
      </c>
      <c r="B255" s="4" t="s">
        <v>75</v>
      </c>
      <c r="C255" s="10">
        <v>583</v>
      </c>
      <c r="D255" s="10">
        <v>493</v>
      </c>
      <c r="E255" s="10">
        <v>244</v>
      </c>
      <c r="F255" s="10">
        <v>223</v>
      </c>
      <c r="G255" s="10">
        <v>6</v>
      </c>
      <c r="H255" s="10">
        <v>5</v>
      </c>
      <c r="I255" s="10">
        <v>32</v>
      </c>
      <c r="J255" s="10">
        <v>30</v>
      </c>
      <c r="K255" s="10">
        <v>22</v>
      </c>
      <c r="L255" s="10">
        <v>20</v>
      </c>
      <c r="M255" s="7">
        <f>C255+E255+I255+K255+G255</f>
        <v>887</v>
      </c>
      <c r="N255" s="7">
        <f>D255+F255+J255+L255+H255</f>
        <v>771</v>
      </c>
    </row>
    <row r="256" spans="1:14" x14ac:dyDescent="0.25">
      <c r="A256" s="3">
        <v>64</v>
      </c>
      <c r="B256" s="4" t="s">
        <v>76</v>
      </c>
      <c r="C256" s="10">
        <v>312</v>
      </c>
      <c r="D256" s="10">
        <v>267</v>
      </c>
      <c r="E256" s="10">
        <v>162</v>
      </c>
      <c r="F256" s="10">
        <v>145</v>
      </c>
      <c r="G256" s="10">
        <v>4</v>
      </c>
      <c r="H256" s="10">
        <v>3</v>
      </c>
      <c r="I256" s="10">
        <v>18</v>
      </c>
      <c r="J256" s="10">
        <v>14</v>
      </c>
      <c r="K256" s="10">
        <v>7</v>
      </c>
      <c r="L256" s="10">
        <v>5</v>
      </c>
      <c r="M256" s="7">
        <f t="shared" ref="M256:N260" si="31">C256+E256+I256+K256+G256</f>
        <v>503</v>
      </c>
      <c r="N256" s="7">
        <f t="shared" si="31"/>
        <v>434</v>
      </c>
    </row>
    <row r="257" spans="1:14" x14ac:dyDescent="0.25">
      <c r="A257" s="3">
        <v>65</v>
      </c>
      <c r="B257" s="4" t="s">
        <v>77</v>
      </c>
      <c r="C257" s="10">
        <v>334</v>
      </c>
      <c r="D257" s="10">
        <v>209</v>
      </c>
      <c r="E257" s="10">
        <v>143</v>
      </c>
      <c r="F257" s="10">
        <v>100</v>
      </c>
      <c r="G257" s="10">
        <v>2</v>
      </c>
      <c r="H257" s="10">
        <v>1</v>
      </c>
      <c r="I257" s="10">
        <v>11</v>
      </c>
      <c r="J257" s="10">
        <v>9</v>
      </c>
      <c r="K257" s="10">
        <v>11</v>
      </c>
      <c r="L257" s="10">
        <v>7</v>
      </c>
      <c r="M257" s="7">
        <f t="shared" si="31"/>
        <v>501</v>
      </c>
      <c r="N257" s="7">
        <f t="shared" si="31"/>
        <v>326</v>
      </c>
    </row>
    <row r="258" spans="1:14" x14ac:dyDescent="0.25">
      <c r="A258" s="3">
        <v>66</v>
      </c>
      <c r="B258" s="4" t="s">
        <v>78</v>
      </c>
      <c r="C258" s="10">
        <v>1231</v>
      </c>
      <c r="D258" s="10">
        <v>899</v>
      </c>
      <c r="E258" s="10">
        <v>425</v>
      </c>
      <c r="F258" s="10">
        <v>350</v>
      </c>
      <c r="G258" s="10">
        <v>41</v>
      </c>
      <c r="H258" s="10">
        <v>30</v>
      </c>
      <c r="I258" s="10">
        <v>62</v>
      </c>
      <c r="J258" s="10">
        <v>56</v>
      </c>
      <c r="K258" s="10">
        <v>33</v>
      </c>
      <c r="L258" s="10">
        <v>29</v>
      </c>
      <c r="M258" s="7">
        <f t="shared" si="31"/>
        <v>1792</v>
      </c>
      <c r="N258" s="7">
        <f t="shared" si="31"/>
        <v>1364</v>
      </c>
    </row>
    <row r="259" spans="1:14" x14ac:dyDescent="0.25">
      <c r="A259" s="3">
        <v>67</v>
      </c>
      <c r="B259" s="4" t="s">
        <v>79</v>
      </c>
      <c r="C259" s="10">
        <v>1023</v>
      </c>
      <c r="D259" s="10">
        <v>650</v>
      </c>
      <c r="E259" s="10">
        <v>245</v>
      </c>
      <c r="F259" s="10">
        <v>204</v>
      </c>
      <c r="G259" s="10">
        <v>56</v>
      </c>
      <c r="H259" s="10">
        <v>46</v>
      </c>
      <c r="I259" s="10">
        <v>35</v>
      </c>
      <c r="J259" s="10">
        <v>27</v>
      </c>
      <c r="K259" s="10">
        <v>30</v>
      </c>
      <c r="L259" s="10">
        <v>22</v>
      </c>
      <c r="M259" s="7">
        <f t="shared" si="31"/>
        <v>1389</v>
      </c>
      <c r="N259" s="7">
        <f t="shared" si="31"/>
        <v>949</v>
      </c>
    </row>
    <row r="260" spans="1:14" x14ac:dyDescent="0.25">
      <c r="A260" s="3">
        <v>68</v>
      </c>
      <c r="B260" s="4" t="s">
        <v>80</v>
      </c>
      <c r="C260" s="10">
        <v>228</v>
      </c>
      <c r="D260" s="10">
        <v>183</v>
      </c>
      <c r="E260" s="10">
        <v>80</v>
      </c>
      <c r="F260" s="10">
        <v>75</v>
      </c>
      <c r="G260" s="10">
        <v>8</v>
      </c>
      <c r="H260" s="10">
        <v>8</v>
      </c>
      <c r="I260" s="10">
        <v>7</v>
      </c>
      <c r="J260" s="10">
        <v>5</v>
      </c>
      <c r="K260" s="10">
        <v>6</v>
      </c>
      <c r="L260" s="10">
        <v>5</v>
      </c>
      <c r="M260" s="7">
        <f t="shared" si="31"/>
        <v>329</v>
      </c>
      <c r="N260" s="7">
        <f t="shared" si="31"/>
        <v>276</v>
      </c>
    </row>
    <row r="261" spans="1:14" x14ac:dyDescent="0.25">
      <c r="B261" s="8" t="s">
        <v>10</v>
      </c>
      <c r="C261" s="9">
        <f>SUM(C255:C260)</f>
        <v>3711</v>
      </c>
      <c r="D261" s="9">
        <f t="shared" ref="D261:N261" si="32">SUM(D255:D260)</f>
        <v>2701</v>
      </c>
      <c r="E261" s="9">
        <f t="shared" si="32"/>
        <v>1299</v>
      </c>
      <c r="F261" s="9">
        <f t="shared" si="32"/>
        <v>1097</v>
      </c>
      <c r="G261" s="9">
        <f t="shared" si="32"/>
        <v>117</v>
      </c>
      <c r="H261" s="9">
        <f t="shared" si="32"/>
        <v>93</v>
      </c>
      <c r="I261" s="9">
        <f t="shared" si="32"/>
        <v>165</v>
      </c>
      <c r="J261" s="9">
        <f t="shared" si="32"/>
        <v>141</v>
      </c>
      <c r="K261" s="9">
        <f t="shared" si="32"/>
        <v>109</v>
      </c>
      <c r="L261" s="9">
        <f t="shared" si="32"/>
        <v>88</v>
      </c>
      <c r="M261" s="9">
        <f t="shared" si="32"/>
        <v>5401</v>
      </c>
      <c r="N261" s="9">
        <f t="shared" si="32"/>
        <v>4120</v>
      </c>
    </row>
    <row r="262" spans="1:14" ht="15.75" x14ac:dyDescent="0.25">
      <c r="A262" s="52" t="s">
        <v>81</v>
      </c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</row>
    <row r="263" spans="1:14" x14ac:dyDescent="0.25">
      <c r="A263" s="3">
        <v>69</v>
      </c>
      <c r="B263" s="4" t="s">
        <v>82</v>
      </c>
      <c r="C263" s="11">
        <v>1237</v>
      </c>
      <c r="D263" s="11">
        <v>942</v>
      </c>
      <c r="E263" s="11">
        <v>411</v>
      </c>
      <c r="F263" s="11">
        <v>364</v>
      </c>
      <c r="G263" s="11">
        <v>57</v>
      </c>
      <c r="H263" s="11">
        <v>52</v>
      </c>
      <c r="I263" s="11">
        <v>36</v>
      </c>
      <c r="J263" s="11">
        <v>24</v>
      </c>
      <c r="K263" s="11">
        <v>28</v>
      </c>
      <c r="L263" s="11">
        <v>18</v>
      </c>
      <c r="M263" s="7">
        <f>C263+E263+I263+K263+G263</f>
        <v>1769</v>
      </c>
      <c r="N263" s="7">
        <f>D263+F263+J263+L263+H263</f>
        <v>1400</v>
      </c>
    </row>
    <row r="264" spans="1:14" x14ac:dyDescent="0.25">
      <c r="A264" s="3">
        <v>70</v>
      </c>
      <c r="B264" s="4" t="s">
        <v>93</v>
      </c>
      <c r="C264" s="11">
        <v>37</v>
      </c>
      <c r="D264" s="11">
        <v>2</v>
      </c>
      <c r="E264" s="11">
        <v>12</v>
      </c>
      <c r="F264" s="11">
        <v>0</v>
      </c>
      <c r="G264" s="11">
        <v>0</v>
      </c>
      <c r="H264" s="11">
        <v>0</v>
      </c>
      <c r="I264" s="11">
        <v>2</v>
      </c>
      <c r="J264" s="11">
        <v>0</v>
      </c>
      <c r="K264" s="11">
        <v>2</v>
      </c>
      <c r="L264" s="11">
        <v>0</v>
      </c>
      <c r="M264" s="7">
        <f t="shared" ref="M264:N266" si="33">C264+E264+I264+K264+G264</f>
        <v>53</v>
      </c>
      <c r="N264" s="7">
        <f t="shared" si="33"/>
        <v>2</v>
      </c>
    </row>
    <row r="265" spans="1:14" x14ac:dyDescent="0.25">
      <c r="A265" s="3">
        <v>71</v>
      </c>
      <c r="B265" s="4" t="s">
        <v>83</v>
      </c>
      <c r="C265" s="11">
        <v>114</v>
      </c>
      <c r="D265" s="11">
        <v>62</v>
      </c>
      <c r="E265" s="11">
        <v>30</v>
      </c>
      <c r="F265" s="11">
        <v>26</v>
      </c>
      <c r="G265" s="11">
        <v>0</v>
      </c>
      <c r="H265" s="11">
        <v>0</v>
      </c>
      <c r="I265" s="11">
        <v>6</v>
      </c>
      <c r="J265" s="11">
        <v>4</v>
      </c>
      <c r="K265" s="11">
        <v>3</v>
      </c>
      <c r="L265" s="11">
        <v>3</v>
      </c>
      <c r="M265" s="7">
        <f t="shared" si="33"/>
        <v>153</v>
      </c>
      <c r="N265" s="7">
        <f t="shared" si="33"/>
        <v>95</v>
      </c>
    </row>
    <row r="266" spans="1:14" x14ac:dyDescent="0.25">
      <c r="A266" s="3">
        <v>72</v>
      </c>
      <c r="B266" s="15" t="s">
        <v>94</v>
      </c>
      <c r="C266" s="11">
        <v>48</v>
      </c>
      <c r="D266" s="11">
        <v>41</v>
      </c>
      <c r="E266" s="11">
        <v>15</v>
      </c>
      <c r="F266" s="11">
        <v>14</v>
      </c>
      <c r="G266" s="11">
        <v>3</v>
      </c>
      <c r="H266" s="11">
        <v>3</v>
      </c>
      <c r="I266" s="11">
        <v>1</v>
      </c>
      <c r="J266" s="11">
        <v>1</v>
      </c>
      <c r="K266" s="11">
        <v>1</v>
      </c>
      <c r="L266" s="11">
        <v>0</v>
      </c>
      <c r="M266" s="7">
        <f t="shared" si="33"/>
        <v>68</v>
      </c>
      <c r="N266" s="7">
        <f t="shared" si="33"/>
        <v>59</v>
      </c>
    </row>
    <row r="267" spans="1:14" x14ac:dyDescent="0.25">
      <c r="B267" s="8" t="s">
        <v>10</v>
      </c>
      <c r="C267" s="8">
        <f>SUM(C263:C266)</f>
        <v>1436</v>
      </c>
      <c r="D267" s="8">
        <f t="shared" ref="D267:N267" si="34">SUM(D263:D266)</f>
        <v>1047</v>
      </c>
      <c r="E267" s="8">
        <f t="shared" si="34"/>
        <v>468</v>
      </c>
      <c r="F267" s="8">
        <f t="shared" si="34"/>
        <v>404</v>
      </c>
      <c r="G267" s="8">
        <f t="shared" si="34"/>
        <v>60</v>
      </c>
      <c r="H267" s="8">
        <f t="shared" si="34"/>
        <v>55</v>
      </c>
      <c r="I267" s="8">
        <f t="shared" si="34"/>
        <v>45</v>
      </c>
      <c r="J267" s="8">
        <f t="shared" si="34"/>
        <v>29</v>
      </c>
      <c r="K267" s="8">
        <f t="shared" si="34"/>
        <v>34</v>
      </c>
      <c r="L267" s="8" t="s">
        <v>122</v>
      </c>
      <c r="M267" s="8">
        <f t="shared" si="34"/>
        <v>2043</v>
      </c>
      <c r="N267" s="8">
        <f t="shared" si="34"/>
        <v>1556</v>
      </c>
    </row>
    <row r="268" spans="1:14" x14ac:dyDescent="0.25">
      <c r="A268" s="57" t="s">
        <v>10</v>
      </c>
      <c r="B268" s="58"/>
      <c r="C268" s="14">
        <f>SUM(C190+C235+C253+C261+C267)</f>
        <v>47128</v>
      </c>
      <c r="D268" s="14">
        <f t="shared" ref="D268:N268" si="35">SUM(D190+D235+D253+D261+D267)</f>
        <v>28296</v>
      </c>
      <c r="E268" s="14">
        <f t="shared" si="35"/>
        <v>13465</v>
      </c>
      <c r="F268" s="14">
        <f t="shared" si="35"/>
        <v>10767</v>
      </c>
      <c r="G268" s="14">
        <f t="shared" si="35"/>
        <v>2673</v>
      </c>
      <c r="H268" s="14">
        <f t="shared" si="35"/>
        <v>1858</v>
      </c>
      <c r="I268" s="14">
        <f t="shared" si="35"/>
        <v>2440</v>
      </c>
      <c r="J268" s="14">
        <f t="shared" si="35"/>
        <v>2010</v>
      </c>
      <c r="K268" s="14">
        <f t="shared" si="35"/>
        <v>1742</v>
      </c>
      <c r="L268" s="14" t="e">
        <f>SUM(L190+L235+L253+L261+L267)</f>
        <v>#VALUE!</v>
      </c>
      <c r="M268" s="14">
        <f t="shared" si="35"/>
        <v>67448</v>
      </c>
      <c r="N268" s="14">
        <f t="shared" si="35"/>
        <v>42164</v>
      </c>
    </row>
  </sheetData>
  <mergeCells count="54">
    <mergeCell ref="A75:N75"/>
    <mergeCell ref="A1:N1"/>
    <mergeCell ref="A2:N2"/>
    <mergeCell ref="A3:N3"/>
    <mergeCell ref="A5:A6"/>
    <mergeCell ref="B5:B6"/>
    <mergeCell ref="C5:D5"/>
    <mergeCell ref="E5:F5"/>
    <mergeCell ref="G5:H5"/>
    <mergeCell ref="I5:J5"/>
    <mergeCell ref="K5:L5"/>
    <mergeCell ref="M5:M6"/>
    <mergeCell ref="N5:N6"/>
    <mergeCell ref="A7:N7"/>
    <mergeCell ref="A12:N12"/>
    <mergeCell ref="A57:N57"/>
    <mergeCell ref="A179:B179"/>
    <mergeCell ref="A83:N83"/>
    <mergeCell ref="A89:B89"/>
    <mergeCell ref="A91:N91"/>
    <mergeCell ref="A92:N92"/>
    <mergeCell ref="A93:N93"/>
    <mergeCell ref="A254:N254"/>
    <mergeCell ref="A181:N181"/>
    <mergeCell ref="I95:J95"/>
    <mergeCell ref="K95:L95"/>
    <mergeCell ref="M95:M96"/>
    <mergeCell ref="N95:N96"/>
    <mergeCell ref="A97:N97"/>
    <mergeCell ref="A102:N102"/>
    <mergeCell ref="A95:A96"/>
    <mergeCell ref="B95:B96"/>
    <mergeCell ref="C95:D95"/>
    <mergeCell ref="E95:F95"/>
    <mergeCell ref="G95:H95"/>
    <mergeCell ref="A147:N147"/>
    <mergeCell ref="A165:N165"/>
    <mergeCell ref="A173:N173"/>
    <mergeCell ref="A262:N262"/>
    <mergeCell ref="A180:N180"/>
    <mergeCell ref="A268:B268"/>
    <mergeCell ref="A182:N182"/>
    <mergeCell ref="A184:A185"/>
    <mergeCell ref="B184:B185"/>
    <mergeCell ref="C184:D184"/>
    <mergeCell ref="E184:F184"/>
    <mergeCell ref="G184:H184"/>
    <mergeCell ref="I184:J184"/>
    <mergeCell ref="K184:L184"/>
    <mergeCell ref="M184:M185"/>
    <mergeCell ref="N184:N185"/>
    <mergeCell ref="A186:N186"/>
    <mergeCell ref="A191:N191"/>
    <mergeCell ref="A236:N23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5"/>
  <sheetViews>
    <sheetView workbookViewId="0">
      <selection sqref="A1:N326"/>
    </sheetView>
  </sheetViews>
  <sheetFormatPr defaultRowHeight="15" x14ac:dyDescent="0.25"/>
  <cols>
    <col min="1" max="1" width="4.7109375" customWidth="1"/>
    <col min="2" max="2" width="50" customWidth="1"/>
  </cols>
  <sheetData>
    <row r="1" spans="1:14" ht="16.5" x14ac:dyDescent="0.2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</row>
    <row r="2" spans="1:14" ht="15.75" x14ac:dyDescent="0.25">
      <c r="A2" s="73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</row>
    <row r="3" spans="1:14" ht="15.75" x14ac:dyDescent="0.25">
      <c r="A3" s="73" t="s">
        <v>127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</row>
    <row r="4" spans="1:14" x14ac:dyDescent="0.25">
      <c r="A4" s="53" t="s">
        <v>2</v>
      </c>
      <c r="B4" s="53" t="s">
        <v>3</v>
      </c>
      <c r="C4" s="53" t="s">
        <v>112</v>
      </c>
      <c r="D4" s="53"/>
      <c r="E4" s="53" t="s">
        <v>113</v>
      </c>
      <c r="F4" s="53"/>
      <c r="G4" s="60" t="s">
        <v>7</v>
      </c>
      <c r="H4" s="61"/>
      <c r="I4" s="53" t="s">
        <v>114</v>
      </c>
      <c r="J4" s="53"/>
      <c r="K4" s="53" t="s">
        <v>115</v>
      </c>
      <c r="L4" s="53"/>
      <c r="M4" s="56" t="s">
        <v>8</v>
      </c>
      <c r="N4" s="53" t="s">
        <v>9</v>
      </c>
    </row>
    <row r="5" spans="1:14" x14ac:dyDescent="0.25">
      <c r="A5" s="53"/>
      <c r="B5" s="53"/>
      <c r="C5" s="39" t="s">
        <v>116</v>
      </c>
      <c r="D5" s="39" t="s">
        <v>118</v>
      </c>
      <c r="E5" s="39" t="s">
        <v>116</v>
      </c>
      <c r="F5" s="39" t="s">
        <v>118</v>
      </c>
      <c r="G5" s="39" t="s">
        <v>116</v>
      </c>
      <c r="H5" s="39" t="s">
        <v>118</v>
      </c>
      <c r="I5" s="39" t="s">
        <v>116</v>
      </c>
      <c r="J5" s="39" t="s">
        <v>118</v>
      </c>
      <c r="K5" s="39" t="s">
        <v>116</v>
      </c>
      <c r="L5" s="39" t="s">
        <v>118</v>
      </c>
      <c r="M5" s="56"/>
      <c r="N5" s="53"/>
    </row>
    <row r="6" spans="1:14" ht="15.75" x14ac:dyDescent="0.25">
      <c r="A6" s="67" t="s">
        <v>12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9"/>
    </row>
    <row r="7" spans="1:14" x14ac:dyDescent="0.25">
      <c r="A7" s="3">
        <v>1</v>
      </c>
      <c r="B7" s="4" t="s">
        <v>13</v>
      </c>
      <c r="C7" s="5">
        <v>2731</v>
      </c>
      <c r="D7" s="5">
        <v>1245</v>
      </c>
      <c r="E7" s="5">
        <v>710</v>
      </c>
      <c r="F7" s="5">
        <v>514</v>
      </c>
      <c r="G7" s="5">
        <v>305</v>
      </c>
      <c r="H7" s="5">
        <v>178</v>
      </c>
      <c r="I7" s="5">
        <v>59</v>
      </c>
      <c r="J7" s="5">
        <v>46</v>
      </c>
      <c r="K7" s="6">
        <v>33</v>
      </c>
      <c r="L7" s="6">
        <v>29</v>
      </c>
      <c r="M7" s="7">
        <f>C7+E7+G7+I7+K7</f>
        <v>3838</v>
      </c>
      <c r="N7" s="7">
        <f>D7+F7+H7+J7+L7</f>
        <v>2012</v>
      </c>
    </row>
    <row r="8" spans="1:14" x14ac:dyDescent="0.25">
      <c r="A8" s="12">
        <v>2</v>
      </c>
      <c r="B8" s="13" t="s">
        <v>14</v>
      </c>
      <c r="C8" s="43">
        <v>198</v>
      </c>
      <c r="D8" s="43">
        <v>105</v>
      </c>
      <c r="E8" s="43">
        <v>16</v>
      </c>
      <c r="F8" s="43">
        <v>12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31">
        <f t="shared" ref="M8:N9" si="0">C8+E8+G8+I8+K8</f>
        <v>214</v>
      </c>
      <c r="N8" s="31">
        <f t="shared" si="0"/>
        <v>117</v>
      </c>
    </row>
    <row r="9" spans="1:14" x14ac:dyDescent="0.25">
      <c r="A9" s="27">
        <v>3</v>
      </c>
      <c r="B9" s="4" t="s">
        <v>95</v>
      </c>
      <c r="C9" s="5">
        <v>127</v>
      </c>
      <c r="D9" s="5">
        <v>81</v>
      </c>
      <c r="E9" s="5">
        <v>13</v>
      </c>
      <c r="F9" s="5">
        <v>9</v>
      </c>
      <c r="G9" s="5">
        <v>45</v>
      </c>
      <c r="H9" s="5">
        <v>18</v>
      </c>
      <c r="I9" s="5">
        <v>0</v>
      </c>
      <c r="J9" s="5">
        <v>0</v>
      </c>
      <c r="K9" s="6">
        <v>0</v>
      </c>
      <c r="L9" s="6">
        <v>0</v>
      </c>
      <c r="M9" s="7">
        <f t="shared" si="0"/>
        <v>185</v>
      </c>
      <c r="N9" s="7">
        <f t="shared" si="0"/>
        <v>108</v>
      </c>
    </row>
    <row r="10" spans="1:14" x14ac:dyDescent="0.25">
      <c r="B10" s="8" t="s">
        <v>10</v>
      </c>
      <c r="C10" s="9">
        <f>C9+C7</f>
        <v>2858</v>
      </c>
      <c r="D10" s="9">
        <f t="shared" ref="D10:N10" si="1">D9+D7</f>
        <v>1326</v>
      </c>
      <c r="E10" s="9">
        <f t="shared" si="1"/>
        <v>723</v>
      </c>
      <c r="F10" s="9">
        <f t="shared" si="1"/>
        <v>523</v>
      </c>
      <c r="G10" s="9">
        <f t="shared" si="1"/>
        <v>350</v>
      </c>
      <c r="H10" s="9">
        <f t="shared" si="1"/>
        <v>196</v>
      </c>
      <c r="I10" s="9">
        <f t="shared" si="1"/>
        <v>59</v>
      </c>
      <c r="J10" s="9">
        <f t="shared" si="1"/>
        <v>46</v>
      </c>
      <c r="K10" s="9">
        <f t="shared" si="1"/>
        <v>33</v>
      </c>
      <c r="L10" s="9">
        <f t="shared" si="1"/>
        <v>29</v>
      </c>
      <c r="M10" s="9">
        <f t="shared" si="1"/>
        <v>4023</v>
      </c>
      <c r="N10" s="9">
        <f t="shared" si="1"/>
        <v>2120</v>
      </c>
    </row>
    <row r="11" spans="1:14" ht="15.75" x14ac:dyDescent="0.25">
      <c r="A11" s="67" t="s">
        <v>15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9"/>
    </row>
    <row r="12" spans="1:14" x14ac:dyDescent="0.25">
      <c r="A12" s="3">
        <v>4</v>
      </c>
      <c r="B12" s="4" t="s">
        <v>16</v>
      </c>
      <c r="C12" s="10">
        <v>3299</v>
      </c>
      <c r="D12" s="10">
        <v>1431</v>
      </c>
      <c r="E12" s="10">
        <v>614</v>
      </c>
      <c r="F12" s="10">
        <v>374</v>
      </c>
      <c r="G12" s="10">
        <v>168</v>
      </c>
      <c r="H12" s="10">
        <v>80</v>
      </c>
      <c r="I12" s="10">
        <v>0</v>
      </c>
      <c r="J12" s="10">
        <v>0</v>
      </c>
      <c r="K12" s="10">
        <v>0</v>
      </c>
      <c r="L12" s="10">
        <v>0</v>
      </c>
      <c r="M12" s="7">
        <f>C12+E12+G12+I12+K12</f>
        <v>4081</v>
      </c>
      <c r="N12" s="7">
        <f>SUM(D12+F12+H12+J12+L12)</f>
        <v>1885</v>
      </c>
    </row>
    <row r="13" spans="1:14" x14ac:dyDescent="0.25">
      <c r="A13" s="3">
        <v>5</v>
      </c>
      <c r="B13" s="4" t="s">
        <v>17</v>
      </c>
      <c r="C13" s="11">
        <v>2043</v>
      </c>
      <c r="D13" s="11">
        <v>485</v>
      </c>
      <c r="E13" s="11">
        <v>544</v>
      </c>
      <c r="F13" s="11">
        <v>271</v>
      </c>
      <c r="G13" s="11">
        <v>8</v>
      </c>
      <c r="H13" s="11">
        <v>4</v>
      </c>
      <c r="I13" s="11">
        <v>0</v>
      </c>
      <c r="J13" s="11">
        <v>0</v>
      </c>
      <c r="K13" s="10">
        <v>0</v>
      </c>
      <c r="L13" s="10">
        <v>0</v>
      </c>
      <c r="M13" s="7">
        <f t="shared" ref="M13:M56" si="2">C13+E13+G13+I13+K13</f>
        <v>2595</v>
      </c>
      <c r="N13" s="7">
        <f t="shared" ref="N13:N56" si="3">SUM(D13+F13+H13+J13+L13)</f>
        <v>760</v>
      </c>
    </row>
    <row r="14" spans="1:14" ht="14.25" customHeight="1" x14ac:dyDescent="0.25">
      <c r="A14" s="3">
        <v>6</v>
      </c>
      <c r="B14" s="4" t="s">
        <v>18</v>
      </c>
      <c r="C14" s="11">
        <v>215</v>
      </c>
      <c r="D14" s="11">
        <v>212</v>
      </c>
      <c r="E14" s="11">
        <v>221</v>
      </c>
      <c r="F14" s="11">
        <v>214</v>
      </c>
      <c r="G14" s="11">
        <v>0</v>
      </c>
      <c r="H14" s="11">
        <v>0</v>
      </c>
      <c r="I14" s="11">
        <v>0</v>
      </c>
      <c r="J14" s="11">
        <v>0</v>
      </c>
      <c r="K14" s="10">
        <v>0</v>
      </c>
      <c r="L14" s="10">
        <v>0</v>
      </c>
      <c r="M14" s="7">
        <f t="shared" si="2"/>
        <v>436</v>
      </c>
      <c r="N14" s="7">
        <f t="shared" si="3"/>
        <v>426</v>
      </c>
    </row>
    <row r="15" spans="1:14" x14ac:dyDescent="0.25">
      <c r="A15" s="3">
        <v>7</v>
      </c>
      <c r="B15" s="4" t="s">
        <v>19</v>
      </c>
      <c r="C15" s="11">
        <v>712</v>
      </c>
      <c r="D15" s="10">
        <v>383</v>
      </c>
      <c r="E15" s="11">
        <v>73</v>
      </c>
      <c r="F15" s="11">
        <v>56</v>
      </c>
      <c r="G15" s="11">
        <v>101</v>
      </c>
      <c r="H15" s="11">
        <v>57</v>
      </c>
      <c r="I15" s="11">
        <v>3</v>
      </c>
      <c r="J15" s="11">
        <v>2</v>
      </c>
      <c r="K15" s="10">
        <v>0</v>
      </c>
      <c r="L15" s="10">
        <v>0</v>
      </c>
      <c r="M15" s="7">
        <f t="shared" si="2"/>
        <v>889</v>
      </c>
      <c r="N15" s="7">
        <f t="shared" si="3"/>
        <v>498</v>
      </c>
    </row>
    <row r="16" spans="1:14" x14ac:dyDescent="0.25">
      <c r="A16" s="3">
        <v>8</v>
      </c>
      <c r="B16" s="4" t="s">
        <v>20</v>
      </c>
      <c r="C16" s="11">
        <v>1533</v>
      </c>
      <c r="D16" s="11">
        <v>1038</v>
      </c>
      <c r="E16" s="11">
        <v>283</v>
      </c>
      <c r="F16" s="11">
        <v>232</v>
      </c>
      <c r="G16" s="11">
        <v>162</v>
      </c>
      <c r="H16" s="11">
        <v>102</v>
      </c>
      <c r="I16" s="11">
        <v>31</v>
      </c>
      <c r="J16" s="11">
        <v>29</v>
      </c>
      <c r="K16" s="10">
        <v>29</v>
      </c>
      <c r="L16" s="10">
        <v>28</v>
      </c>
      <c r="M16" s="7">
        <f t="shared" si="2"/>
        <v>2038</v>
      </c>
      <c r="N16" s="7">
        <f t="shared" si="3"/>
        <v>1429</v>
      </c>
    </row>
    <row r="17" spans="1:14" x14ac:dyDescent="0.25">
      <c r="A17" s="3">
        <v>9</v>
      </c>
      <c r="B17" s="4" t="s">
        <v>21</v>
      </c>
      <c r="C17" s="11">
        <v>2134</v>
      </c>
      <c r="D17" s="11">
        <v>1075</v>
      </c>
      <c r="E17" s="11">
        <v>820</v>
      </c>
      <c r="F17" s="11">
        <v>628</v>
      </c>
      <c r="G17" s="11">
        <v>9</v>
      </c>
      <c r="H17" s="11">
        <v>5</v>
      </c>
      <c r="I17" s="11">
        <v>-6</v>
      </c>
      <c r="J17" s="11">
        <v>0</v>
      </c>
      <c r="K17" s="10">
        <v>0</v>
      </c>
      <c r="L17" s="10">
        <v>0</v>
      </c>
      <c r="M17" s="7">
        <f t="shared" si="2"/>
        <v>2957</v>
      </c>
      <c r="N17" s="7">
        <f t="shared" si="3"/>
        <v>1708</v>
      </c>
    </row>
    <row r="18" spans="1:14" x14ac:dyDescent="0.25">
      <c r="A18" s="3">
        <v>10</v>
      </c>
      <c r="B18" s="4" t="s">
        <v>22</v>
      </c>
      <c r="C18" s="11">
        <v>668</v>
      </c>
      <c r="D18" s="11">
        <v>459</v>
      </c>
      <c r="E18" s="11">
        <v>88</v>
      </c>
      <c r="F18" s="11">
        <v>73</v>
      </c>
      <c r="G18" s="11">
        <v>12</v>
      </c>
      <c r="H18" s="11">
        <v>6</v>
      </c>
      <c r="I18" s="11">
        <v>8</v>
      </c>
      <c r="J18" s="11">
        <v>8</v>
      </c>
      <c r="K18" s="10">
        <v>8</v>
      </c>
      <c r="L18" s="10">
        <v>8</v>
      </c>
      <c r="M18" s="7">
        <f t="shared" si="2"/>
        <v>784</v>
      </c>
      <c r="N18" s="7">
        <f t="shared" si="3"/>
        <v>554</v>
      </c>
    </row>
    <row r="19" spans="1:14" x14ac:dyDescent="0.25">
      <c r="A19" s="3">
        <v>11</v>
      </c>
      <c r="B19" s="4" t="s">
        <v>23</v>
      </c>
      <c r="C19" s="11">
        <v>295</v>
      </c>
      <c r="D19" s="11">
        <v>254</v>
      </c>
      <c r="E19" s="11">
        <v>207</v>
      </c>
      <c r="F19" s="11">
        <v>190</v>
      </c>
      <c r="G19" s="11">
        <v>13</v>
      </c>
      <c r="H19" s="11">
        <v>11</v>
      </c>
      <c r="I19" s="11">
        <v>0</v>
      </c>
      <c r="J19" s="11">
        <v>0</v>
      </c>
      <c r="K19" s="10">
        <v>0</v>
      </c>
      <c r="L19" s="10">
        <v>0</v>
      </c>
      <c r="M19" s="7">
        <f t="shared" si="2"/>
        <v>515</v>
      </c>
      <c r="N19" s="7">
        <f t="shared" si="3"/>
        <v>455</v>
      </c>
    </row>
    <row r="20" spans="1:14" x14ac:dyDescent="0.25">
      <c r="A20" s="3">
        <v>12</v>
      </c>
      <c r="B20" s="4" t="s">
        <v>111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87</v>
      </c>
      <c r="J20" s="11">
        <v>69</v>
      </c>
      <c r="K20" s="10">
        <v>65</v>
      </c>
      <c r="L20" s="10">
        <v>55</v>
      </c>
      <c r="M20" s="7">
        <f t="shared" si="2"/>
        <v>152</v>
      </c>
      <c r="N20" s="7">
        <f t="shared" si="3"/>
        <v>124</v>
      </c>
    </row>
    <row r="21" spans="1:14" x14ac:dyDescent="0.25">
      <c r="A21" s="12">
        <v>13</v>
      </c>
      <c r="B21" s="13" t="s">
        <v>24</v>
      </c>
      <c r="C21" s="11">
        <v>315</v>
      </c>
      <c r="D21" s="11">
        <v>220</v>
      </c>
      <c r="E21" s="11">
        <v>107</v>
      </c>
      <c r="F21" s="11">
        <v>34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7">
        <f t="shared" si="2"/>
        <v>422</v>
      </c>
      <c r="N21" s="7">
        <f t="shared" si="3"/>
        <v>254</v>
      </c>
    </row>
    <row r="22" spans="1:14" x14ac:dyDescent="0.25">
      <c r="A22" s="12">
        <v>14</v>
      </c>
      <c r="B22" s="13" t="s">
        <v>25</v>
      </c>
      <c r="C22" s="11">
        <v>157</v>
      </c>
      <c r="D22" s="11">
        <v>138</v>
      </c>
      <c r="E22" s="11">
        <v>65</v>
      </c>
      <c r="F22" s="11">
        <v>55</v>
      </c>
      <c r="G22" s="11">
        <v>4</v>
      </c>
      <c r="H22" s="11">
        <v>3</v>
      </c>
      <c r="I22" s="11">
        <v>6</v>
      </c>
      <c r="J22" s="11">
        <v>3</v>
      </c>
      <c r="K22" s="11">
        <v>9</v>
      </c>
      <c r="L22" s="11">
        <v>7</v>
      </c>
      <c r="M22" s="7">
        <f t="shared" si="2"/>
        <v>241</v>
      </c>
      <c r="N22" s="7">
        <f t="shared" si="3"/>
        <v>206</v>
      </c>
    </row>
    <row r="23" spans="1:14" x14ac:dyDescent="0.25">
      <c r="A23" s="12">
        <v>15</v>
      </c>
      <c r="B23" s="13" t="s">
        <v>26</v>
      </c>
      <c r="C23" s="11">
        <v>329</v>
      </c>
      <c r="D23" s="11">
        <v>292</v>
      </c>
      <c r="E23" s="11">
        <v>136</v>
      </c>
      <c r="F23" s="11">
        <v>162</v>
      </c>
      <c r="G23" s="11">
        <v>4</v>
      </c>
      <c r="H23" s="11">
        <v>2</v>
      </c>
      <c r="I23" s="11">
        <v>4</v>
      </c>
      <c r="J23" s="11">
        <v>0</v>
      </c>
      <c r="K23" s="11">
        <v>1</v>
      </c>
      <c r="L23" s="11">
        <v>0</v>
      </c>
      <c r="M23" s="7">
        <f t="shared" si="2"/>
        <v>474</v>
      </c>
      <c r="N23" s="7">
        <f t="shared" si="3"/>
        <v>456</v>
      </c>
    </row>
    <row r="24" spans="1:14" x14ac:dyDescent="0.25">
      <c r="A24" s="12">
        <v>16</v>
      </c>
      <c r="B24" s="13" t="s">
        <v>27</v>
      </c>
      <c r="C24" s="11">
        <v>1038</v>
      </c>
      <c r="D24" s="11">
        <v>640</v>
      </c>
      <c r="E24" s="11">
        <v>112</v>
      </c>
      <c r="F24" s="11">
        <v>108</v>
      </c>
      <c r="G24" s="11">
        <v>59</v>
      </c>
      <c r="H24" s="11">
        <v>50</v>
      </c>
      <c r="I24" s="11">
        <v>4</v>
      </c>
      <c r="J24" s="11">
        <v>3</v>
      </c>
      <c r="K24" s="11">
        <v>7</v>
      </c>
      <c r="L24" s="11">
        <v>6</v>
      </c>
      <c r="M24" s="7">
        <f t="shared" si="2"/>
        <v>1220</v>
      </c>
      <c r="N24" s="7">
        <f t="shared" si="3"/>
        <v>807</v>
      </c>
    </row>
    <row r="25" spans="1:14" x14ac:dyDescent="0.25">
      <c r="A25" s="12">
        <v>17</v>
      </c>
      <c r="B25" s="13" t="s">
        <v>28</v>
      </c>
      <c r="C25" s="11">
        <v>794</v>
      </c>
      <c r="D25" s="11">
        <v>529</v>
      </c>
      <c r="E25" s="11">
        <v>157</v>
      </c>
      <c r="F25" s="11">
        <v>131</v>
      </c>
      <c r="G25" s="11">
        <v>36</v>
      </c>
      <c r="H25" s="11">
        <v>27</v>
      </c>
      <c r="I25" s="11">
        <v>0</v>
      </c>
      <c r="J25" s="11">
        <v>0</v>
      </c>
      <c r="K25" s="11">
        <v>0</v>
      </c>
      <c r="L25" s="11">
        <v>0</v>
      </c>
      <c r="M25" s="7">
        <f t="shared" si="2"/>
        <v>987</v>
      </c>
      <c r="N25" s="7">
        <f t="shared" si="3"/>
        <v>687</v>
      </c>
    </row>
    <row r="26" spans="1:14" x14ac:dyDescent="0.25">
      <c r="A26" s="12">
        <v>18</v>
      </c>
      <c r="B26" s="13" t="s">
        <v>29</v>
      </c>
      <c r="C26" s="11">
        <v>1323</v>
      </c>
      <c r="D26" s="11">
        <v>667</v>
      </c>
      <c r="E26" s="11">
        <v>354</v>
      </c>
      <c r="F26" s="11">
        <v>273</v>
      </c>
      <c r="G26" s="11">
        <v>154</v>
      </c>
      <c r="H26" s="11">
        <v>132</v>
      </c>
      <c r="I26" s="11">
        <v>21</v>
      </c>
      <c r="J26" s="11">
        <v>9</v>
      </c>
      <c r="K26" s="11">
        <v>27</v>
      </c>
      <c r="L26" s="11">
        <v>11</v>
      </c>
      <c r="M26" s="7">
        <f t="shared" si="2"/>
        <v>1879</v>
      </c>
      <c r="N26" s="7">
        <f t="shared" si="3"/>
        <v>1092</v>
      </c>
    </row>
    <row r="27" spans="1:14" x14ac:dyDescent="0.25">
      <c r="A27" s="12">
        <v>19</v>
      </c>
      <c r="B27" s="13" t="s">
        <v>30</v>
      </c>
      <c r="C27" s="11">
        <v>66</v>
      </c>
      <c r="D27" s="11">
        <v>53</v>
      </c>
      <c r="E27" s="11">
        <v>8</v>
      </c>
      <c r="F27" s="11">
        <v>7</v>
      </c>
      <c r="G27" s="11">
        <v>42</v>
      </c>
      <c r="H27" s="11">
        <v>40</v>
      </c>
      <c r="I27" s="11">
        <v>0</v>
      </c>
      <c r="J27" s="11">
        <v>0</v>
      </c>
      <c r="K27" s="11">
        <v>0</v>
      </c>
      <c r="L27" s="11">
        <v>0</v>
      </c>
      <c r="M27" s="7">
        <f t="shared" si="2"/>
        <v>116</v>
      </c>
      <c r="N27" s="7">
        <f t="shared" si="3"/>
        <v>100</v>
      </c>
    </row>
    <row r="28" spans="1:14" x14ac:dyDescent="0.25">
      <c r="A28" s="12">
        <v>20</v>
      </c>
      <c r="B28" s="13" t="s">
        <v>31</v>
      </c>
      <c r="C28" s="11">
        <v>2474</v>
      </c>
      <c r="D28" s="11">
        <v>973</v>
      </c>
      <c r="E28" s="11">
        <v>499</v>
      </c>
      <c r="F28" s="11">
        <v>272</v>
      </c>
      <c r="G28" s="11">
        <v>122</v>
      </c>
      <c r="H28" s="11">
        <v>47</v>
      </c>
      <c r="I28" s="11">
        <v>0</v>
      </c>
      <c r="J28" s="11">
        <v>0</v>
      </c>
      <c r="K28" s="11">
        <v>0</v>
      </c>
      <c r="L28" s="11">
        <v>0</v>
      </c>
      <c r="M28" s="7">
        <f t="shared" si="2"/>
        <v>3095</v>
      </c>
      <c r="N28" s="7">
        <f t="shared" si="3"/>
        <v>1292</v>
      </c>
    </row>
    <row r="29" spans="1:14" x14ac:dyDescent="0.25">
      <c r="A29" s="12">
        <v>21</v>
      </c>
      <c r="B29" s="13" t="s">
        <v>32</v>
      </c>
      <c r="C29" s="11">
        <v>3754</v>
      </c>
      <c r="D29" s="11">
        <v>1687</v>
      </c>
      <c r="E29" s="11">
        <v>412</v>
      </c>
      <c r="F29" s="11">
        <v>307</v>
      </c>
      <c r="G29" s="11">
        <v>151</v>
      </c>
      <c r="H29" s="11">
        <v>90</v>
      </c>
      <c r="I29" s="11">
        <v>0</v>
      </c>
      <c r="J29" s="11">
        <v>0</v>
      </c>
      <c r="K29" s="11">
        <v>0</v>
      </c>
      <c r="L29" s="11">
        <v>0</v>
      </c>
      <c r="M29" s="7">
        <f t="shared" si="2"/>
        <v>4317</v>
      </c>
      <c r="N29" s="7">
        <f t="shared" si="3"/>
        <v>2084</v>
      </c>
    </row>
    <row r="30" spans="1:14" x14ac:dyDescent="0.25">
      <c r="A30" s="12">
        <v>22</v>
      </c>
      <c r="B30" s="13" t="s">
        <v>33</v>
      </c>
      <c r="C30" s="11">
        <v>842</v>
      </c>
      <c r="D30" s="11">
        <v>608</v>
      </c>
      <c r="E30" s="11">
        <v>406</v>
      </c>
      <c r="F30" s="11">
        <v>332</v>
      </c>
      <c r="G30" s="11">
        <v>14</v>
      </c>
      <c r="H30" s="11">
        <v>9</v>
      </c>
      <c r="I30" s="11">
        <v>0</v>
      </c>
      <c r="J30" s="11">
        <v>0</v>
      </c>
      <c r="K30" s="11">
        <v>0</v>
      </c>
      <c r="L30" s="11">
        <v>0</v>
      </c>
      <c r="M30" s="7">
        <f t="shared" si="2"/>
        <v>1262</v>
      </c>
      <c r="N30" s="7">
        <f t="shared" si="3"/>
        <v>949</v>
      </c>
    </row>
    <row r="31" spans="1:14" x14ac:dyDescent="0.25">
      <c r="A31" s="12">
        <v>23</v>
      </c>
      <c r="B31" s="13" t="s">
        <v>34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205</v>
      </c>
      <c r="J31" s="11">
        <v>141</v>
      </c>
      <c r="K31" s="11">
        <v>148</v>
      </c>
      <c r="L31" s="11">
        <v>100</v>
      </c>
      <c r="M31" s="7">
        <f t="shared" si="2"/>
        <v>353</v>
      </c>
      <c r="N31" s="7">
        <f t="shared" si="3"/>
        <v>241</v>
      </c>
    </row>
    <row r="32" spans="1:14" x14ac:dyDescent="0.25">
      <c r="A32" s="12">
        <v>24</v>
      </c>
      <c r="B32" s="13" t="s">
        <v>35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91</v>
      </c>
      <c r="J32" s="11">
        <v>69</v>
      </c>
      <c r="K32" s="11">
        <v>102</v>
      </c>
      <c r="L32" s="11">
        <v>53</v>
      </c>
      <c r="M32" s="7">
        <f t="shared" si="2"/>
        <v>193</v>
      </c>
      <c r="N32" s="7">
        <f t="shared" si="3"/>
        <v>122</v>
      </c>
    </row>
    <row r="33" spans="1:14" x14ac:dyDescent="0.25">
      <c r="A33" s="12">
        <v>25</v>
      </c>
      <c r="B33" s="13" t="s">
        <v>36</v>
      </c>
      <c r="C33" s="11">
        <v>417</v>
      </c>
      <c r="D33" s="11">
        <v>239</v>
      </c>
      <c r="E33" s="11">
        <v>191</v>
      </c>
      <c r="F33" s="11">
        <v>69</v>
      </c>
      <c r="G33" s="11">
        <v>1</v>
      </c>
      <c r="H33" s="11">
        <v>1</v>
      </c>
      <c r="I33" s="11">
        <v>1</v>
      </c>
      <c r="J33" s="11">
        <v>0</v>
      </c>
      <c r="K33" s="11">
        <v>0</v>
      </c>
      <c r="L33" s="11">
        <v>0</v>
      </c>
      <c r="M33" s="7">
        <f t="shared" si="2"/>
        <v>610</v>
      </c>
      <c r="N33" s="7">
        <f t="shared" si="3"/>
        <v>309</v>
      </c>
    </row>
    <row r="34" spans="1:14" x14ac:dyDescent="0.25">
      <c r="A34" s="12">
        <v>26</v>
      </c>
      <c r="B34" s="13" t="s">
        <v>37</v>
      </c>
      <c r="C34" s="11">
        <v>551</v>
      </c>
      <c r="D34" s="11">
        <v>485</v>
      </c>
      <c r="E34" s="11">
        <v>159</v>
      </c>
      <c r="F34" s="11">
        <v>136</v>
      </c>
      <c r="G34" s="11">
        <v>31</v>
      </c>
      <c r="H34" s="11">
        <v>27</v>
      </c>
      <c r="I34" s="11">
        <v>24</v>
      </c>
      <c r="J34" s="11">
        <v>17</v>
      </c>
      <c r="K34" s="11">
        <v>19</v>
      </c>
      <c r="L34" s="11">
        <v>10</v>
      </c>
      <c r="M34" s="7">
        <f t="shared" si="2"/>
        <v>784</v>
      </c>
      <c r="N34" s="7">
        <f t="shared" si="3"/>
        <v>675</v>
      </c>
    </row>
    <row r="35" spans="1:14" x14ac:dyDescent="0.25">
      <c r="A35" s="12">
        <v>27</v>
      </c>
      <c r="B35" s="13" t="s">
        <v>38</v>
      </c>
      <c r="C35" s="11">
        <v>301</v>
      </c>
      <c r="D35" s="11">
        <v>229</v>
      </c>
      <c r="E35" s="11">
        <v>334</v>
      </c>
      <c r="F35" s="11">
        <v>272</v>
      </c>
      <c r="G35" s="11">
        <v>0</v>
      </c>
      <c r="H35" s="11">
        <v>0</v>
      </c>
      <c r="I35" s="11">
        <v>29</v>
      </c>
      <c r="J35" s="11">
        <v>24</v>
      </c>
      <c r="K35" s="11">
        <v>26</v>
      </c>
      <c r="L35" s="11">
        <v>22</v>
      </c>
      <c r="M35" s="7">
        <f t="shared" si="2"/>
        <v>690</v>
      </c>
      <c r="N35" s="7">
        <f t="shared" si="3"/>
        <v>547</v>
      </c>
    </row>
    <row r="36" spans="1:14" x14ac:dyDescent="0.25">
      <c r="A36" s="12">
        <v>28</v>
      </c>
      <c r="B36" s="13" t="s">
        <v>39</v>
      </c>
      <c r="C36" s="11">
        <v>788</v>
      </c>
      <c r="D36" s="11">
        <v>516</v>
      </c>
      <c r="E36" s="11">
        <v>562</v>
      </c>
      <c r="F36" s="11">
        <v>454</v>
      </c>
      <c r="G36" s="11">
        <v>6</v>
      </c>
      <c r="H36" s="11">
        <v>6</v>
      </c>
      <c r="I36" s="11">
        <v>257</v>
      </c>
      <c r="J36" s="11">
        <v>158</v>
      </c>
      <c r="K36" s="11">
        <v>206</v>
      </c>
      <c r="L36" s="11">
        <v>103</v>
      </c>
      <c r="M36" s="7">
        <f t="shared" si="2"/>
        <v>1819</v>
      </c>
      <c r="N36" s="7">
        <f t="shared" si="3"/>
        <v>1237</v>
      </c>
    </row>
    <row r="37" spans="1:14" s="42" customFormat="1" x14ac:dyDescent="0.25">
      <c r="A37" s="12">
        <v>29</v>
      </c>
      <c r="B37" s="13" t="s">
        <v>40</v>
      </c>
      <c r="C37" s="12">
        <v>272</v>
      </c>
      <c r="D37" s="12">
        <v>272</v>
      </c>
      <c r="E37" s="12">
        <v>90</v>
      </c>
      <c r="F37" s="12">
        <v>92</v>
      </c>
      <c r="G37" s="12">
        <v>28</v>
      </c>
      <c r="H37" s="12">
        <v>29</v>
      </c>
      <c r="I37" s="12">
        <v>6</v>
      </c>
      <c r="J37" s="12">
        <v>5</v>
      </c>
      <c r="K37" s="12">
        <v>2</v>
      </c>
      <c r="L37" s="12">
        <v>3</v>
      </c>
      <c r="M37" s="31">
        <f t="shared" si="2"/>
        <v>398</v>
      </c>
      <c r="N37" s="31">
        <f t="shared" si="3"/>
        <v>401</v>
      </c>
    </row>
    <row r="38" spans="1:14" x14ac:dyDescent="0.25">
      <c r="A38" s="12">
        <v>30</v>
      </c>
      <c r="B38" s="13" t="s">
        <v>129</v>
      </c>
      <c r="C38" s="11">
        <v>385</v>
      </c>
      <c r="D38" s="11">
        <v>342</v>
      </c>
      <c r="E38" s="11">
        <v>131</v>
      </c>
      <c r="F38" s="11">
        <v>114</v>
      </c>
      <c r="G38" s="11">
        <v>36</v>
      </c>
      <c r="H38" s="11">
        <v>33</v>
      </c>
      <c r="I38" s="11">
        <v>3</v>
      </c>
      <c r="J38" s="11">
        <v>3</v>
      </c>
      <c r="K38" s="11">
        <v>4</v>
      </c>
      <c r="L38" s="11">
        <v>3</v>
      </c>
      <c r="M38" s="7">
        <f t="shared" si="2"/>
        <v>559</v>
      </c>
      <c r="N38" s="7">
        <f t="shared" si="3"/>
        <v>495</v>
      </c>
    </row>
    <row r="39" spans="1:14" x14ac:dyDescent="0.25">
      <c r="A39" s="12">
        <v>31</v>
      </c>
      <c r="B39" s="13" t="s">
        <v>42</v>
      </c>
      <c r="C39" s="11">
        <v>371</v>
      </c>
      <c r="D39" s="11">
        <v>318</v>
      </c>
      <c r="E39" s="11">
        <v>85</v>
      </c>
      <c r="F39" s="11">
        <v>85</v>
      </c>
      <c r="G39" s="11">
        <v>17</v>
      </c>
      <c r="H39" s="11">
        <v>17</v>
      </c>
      <c r="I39" s="11">
        <v>4</v>
      </c>
      <c r="J39" s="11">
        <v>4</v>
      </c>
      <c r="K39" s="11">
        <v>7</v>
      </c>
      <c r="L39" s="11">
        <v>6</v>
      </c>
      <c r="M39" s="7">
        <f t="shared" si="2"/>
        <v>484</v>
      </c>
      <c r="N39" s="7">
        <f t="shared" si="3"/>
        <v>430</v>
      </c>
    </row>
    <row r="40" spans="1:14" x14ac:dyDescent="0.25">
      <c r="A40" s="12">
        <v>32</v>
      </c>
      <c r="B40" s="13" t="s">
        <v>43</v>
      </c>
      <c r="C40" s="11">
        <v>58</v>
      </c>
      <c r="D40" s="11">
        <v>53</v>
      </c>
      <c r="E40" s="11">
        <v>18</v>
      </c>
      <c r="F40" s="11">
        <v>18</v>
      </c>
      <c r="G40" s="11">
        <v>0</v>
      </c>
      <c r="H40" s="11">
        <v>0</v>
      </c>
      <c r="I40" s="11">
        <v>0</v>
      </c>
      <c r="J40" s="11">
        <v>0</v>
      </c>
      <c r="K40" s="11">
        <v>1</v>
      </c>
      <c r="L40" s="11">
        <v>0</v>
      </c>
      <c r="M40" s="7">
        <f t="shared" si="2"/>
        <v>77</v>
      </c>
      <c r="N40" s="7">
        <f t="shared" si="3"/>
        <v>71</v>
      </c>
    </row>
    <row r="41" spans="1:14" x14ac:dyDescent="0.25">
      <c r="A41" s="12">
        <v>33</v>
      </c>
      <c r="B41" s="13" t="s">
        <v>44</v>
      </c>
      <c r="C41" s="11">
        <v>42</v>
      </c>
      <c r="D41" s="11">
        <v>36</v>
      </c>
      <c r="E41" s="11">
        <v>18</v>
      </c>
      <c r="F41" s="11">
        <v>17</v>
      </c>
      <c r="G41" s="11">
        <v>9</v>
      </c>
      <c r="H41" s="11">
        <v>8</v>
      </c>
      <c r="I41" s="11">
        <v>1</v>
      </c>
      <c r="J41" s="11">
        <v>1</v>
      </c>
      <c r="K41" s="11">
        <v>1</v>
      </c>
      <c r="L41" s="11">
        <v>1</v>
      </c>
      <c r="M41" s="7">
        <f t="shared" si="2"/>
        <v>71</v>
      </c>
      <c r="N41" s="7">
        <f t="shared" si="3"/>
        <v>63</v>
      </c>
    </row>
    <row r="42" spans="1:14" x14ac:dyDescent="0.25">
      <c r="A42" s="12">
        <v>34</v>
      </c>
      <c r="B42" s="13" t="s">
        <v>45</v>
      </c>
      <c r="C42" s="11">
        <v>246</v>
      </c>
      <c r="D42" s="11">
        <v>182</v>
      </c>
      <c r="E42" s="11">
        <v>39</v>
      </c>
      <c r="F42" s="11">
        <v>32</v>
      </c>
      <c r="G42" s="11">
        <v>1</v>
      </c>
      <c r="H42" s="11">
        <v>2</v>
      </c>
      <c r="I42" s="11">
        <v>0</v>
      </c>
      <c r="J42" s="11">
        <v>0</v>
      </c>
      <c r="K42" s="11">
        <v>1</v>
      </c>
      <c r="L42" s="11">
        <v>0</v>
      </c>
      <c r="M42" s="7">
        <f t="shared" si="2"/>
        <v>287</v>
      </c>
      <c r="N42" s="7">
        <f t="shared" si="3"/>
        <v>216</v>
      </c>
    </row>
    <row r="43" spans="1:14" x14ac:dyDescent="0.25">
      <c r="A43" s="12">
        <v>35</v>
      </c>
      <c r="B43" s="13" t="s">
        <v>46</v>
      </c>
      <c r="C43" s="11">
        <v>378</v>
      </c>
      <c r="D43" s="11">
        <v>332</v>
      </c>
      <c r="E43" s="11">
        <v>93</v>
      </c>
      <c r="F43" s="11">
        <v>87</v>
      </c>
      <c r="G43" s="11">
        <v>59</v>
      </c>
      <c r="H43" s="11">
        <v>48</v>
      </c>
      <c r="I43" s="11">
        <v>1</v>
      </c>
      <c r="J43" s="11">
        <v>1</v>
      </c>
      <c r="K43" s="11">
        <v>9</v>
      </c>
      <c r="L43" s="11">
        <v>5</v>
      </c>
      <c r="M43" s="7">
        <f t="shared" si="2"/>
        <v>540</v>
      </c>
      <c r="N43" s="7">
        <f t="shared" si="3"/>
        <v>473</v>
      </c>
    </row>
    <row r="44" spans="1:14" x14ac:dyDescent="0.25">
      <c r="A44" s="12">
        <v>36</v>
      </c>
      <c r="B44" s="13" t="s">
        <v>47</v>
      </c>
      <c r="C44" s="11">
        <v>380</v>
      </c>
      <c r="D44" s="11">
        <v>378</v>
      </c>
      <c r="E44" s="11">
        <v>88</v>
      </c>
      <c r="F44" s="11">
        <v>90</v>
      </c>
      <c r="G44" s="11">
        <v>5</v>
      </c>
      <c r="H44" s="11">
        <v>3</v>
      </c>
      <c r="I44" s="11">
        <v>0</v>
      </c>
      <c r="J44" s="11">
        <v>0</v>
      </c>
      <c r="K44" s="11">
        <v>0</v>
      </c>
      <c r="L44" s="11">
        <v>0</v>
      </c>
      <c r="M44" s="7">
        <f t="shared" si="2"/>
        <v>473</v>
      </c>
      <c r="N44" s="7">
        <f t="shared" si="3"/>
        <v>471</v>
      </c>
    </row>
    <row r="45" spans="1:14" x14ac:dyDescent="0.25">
      <c r="A45" s="12">
        <v>37</v>
      </c>
      <c r="B45" s="13" t="s">
        <v>48</v>
      </c>
      <c r="C45" s="11">
        <v>67</v>
      </c>
      <c r="D45" s="11">
        <v>64</v>
      </c>
      <c r="E45" s="11">
        <v>30</v>
      </c>
      <c r="F45" s="11">
        <v>30</v>
      </c>
      <c r="G45" s="11">
        <v>5</v>
      </c>
      <c r="H45" s="11">
        <v>6</v>
      </c>
      <c r="I45" s="11">
        <v>1</v>
      </c>
      <c r="J45" s="11">
        <v>1</v>
      </c>
      <c r="K45" s="11">
        <v>1</v>
      </c>
      <c r="L45" s="11">
        <v>1</v>
      </c>
      <c r="M45" s="7">
        <f t="shared" si="2"/>
        <v>104</v>
      </c>
      <c r="N45" s="7">
        <f t="shared" si="3"/>
        <v>102</v>
      </c>
    </row>
    <row r="46" spans="1:14" x14ac:dyDescent="0.25">
      <c r="A46" s="12">
        <v>38</v>
      </c>
      <c r="B46" s="13" t="s">
        <v>49</v>
      </c>
      <c r="C46" s="11">
        <v>107</v>
      </c>
      <c r="D46" s="11">
        <v>107</v>
      </c>
      <c r="E46" s="11">
        <v>39</v>
      </c>
      <c r="F46" s="11">
        <v>36</v>
      </c>
      <c r="G46" s="11">
        <v>19</v>
      </c>
      <c r="H46" s="11">
        <v>19</v>
      </c>
      <c r="I46" s="11">
        <v>3</v>
      </c>
      <c r="J46" s="11">
        <v>3</v>
      </c>
      <c r="K46" s="11">
        <v>2</v>
      </c>
      <c r="L46" s="11">
        <v>2</v>
      </c>
      <c r="M46" s="7">
        <f t="shared" si="2"/>
        <v>170</v>
      </c>
      <c r="N46" s="7">
        <f t="shared" si="3"/>
        <v>167</v>
      </c>
    </row>
    <row r="47" spans="1:14" x14ac:dyDescent="0.25">
      <c r="A47" s="12">
        <v>39</v>
      </c>
      <c r="B47" s="13" t="s">
        <v>50</v>
      </c>
      <c r="C47" s="11">
        <v>191</v>
      </c>
      <c r="D47" s="11">
        <v>196</v>
      </c>
      <c r="E47" s="11">
        <v>62</v>
      </c>
      <c r="F47" s="11">
        <v>60</v>
      </c>
      <c r="G47" s="11">
        <v>4</v>
      </c>
      <c r="H47" s="11">
        <v>4</v>
      </c>
      <c r="I47" s="11">
        <v>0</v>
      </c>
      <c r="J47" s="11">
        <v>0</v>
      </c>
      <c r="K47" s="11">
        <v>2</v>
      </c>
      <c r="L47" s="11">
        <v>1</v>
      </c>
      <c r="M47" s="7">
        <f t="shared" si="2"/>
        <v>259</v>
      </c>
      <c r="N47" s="7">
        <f t="shared" si="3"/>
        <v>261</v>
      </c>
    </row>
    <row r="48" spans="1:14" x14ac:dyDescent="0.25">
      <c r="A48" s="12">
        <v>40</v>
      </c>
      <c r="B48" s="13" t="s">
        <v>96</v>
      </c>
      <c r="C48" s="11">
        <v>279</v>
      </c>
      <c r="D48" s="11">
        <v>199</v>
      </c>
      <c r="E48" s="11">
        <v>50</v>
      </c>
      <c r="F48" s="11">
        <v>49</v>
      </c>
      <c r="G48" s="11">
        <v>8</v>
      </c>
      <c r="H48" s="11">
        <v>6</v>
      </c>
      <c r="I48" s="11">
        <v>2</v>
      </c>
      <c r="J48" s="11">
        <v>0</v>
      </c>
      <c r="K48" s="11">
        <v>4</v>
      </c>
      <c r="L48" s="11">
        <v>5</v>
      </c>
      <c r="M48" s="7">
        <f t="shared" si="2"/>
        <v>343</v>
      </c>
      <c r="N48" s="7">
        <f t="shared" si="3"/>
        <v>259</v>
      </c>
    </row>
    <row r="49" spans="1:14" x14ac:dyDescent="0.25">
      <c r="A49" s="12">
        <v>41</v>
      </c>
      <c r="B49" s="13" t="s">
        <v>51</v>
      </c>
      <c r="C49" s="11">
        <v>349</v>
      </c>
      <c r="D49" s="11">
        <v>326</v>
      </c>
      <c r="E49" s="11">
        <v>61</v>
      </c>
      <c r="F49" s="11">
        <v>57</v>
      </c>
      <c r="G49" s="11">
        <v>19</v>
      </c>
      <c r="H49" s="11">
        <v>19</v>
      </c>
      <c r="I49" s="11">
        <v>3</v>
      </c>
      <c r="J49" s="11">
        <v>3</v>
      </c>
      <c r="K49" s="11">
        <v>4</v>
      </c>
      <c r="L49" s="11">
        <v>4</v>
      </c>
      <c r="M49" s="7">
        <f t="shared" si="2"/>
        <v>436</v>
      </c>
      <c r="N49" s="7">
        <f t="shared" si="3"/>
        <v>409</v>
      </c>
    </row>
    <row r="50" spans="1:14" x14ac:dyDescent="0.25">
      <c r="A50" s="12">
        <v>42</v>
      </c>
      <c r="B50" s="13" t="s">
        <v>52</v>
      </c>
      <c r="C50" s="11">
        <v>249</v>
      </c>
      <c r="D50" s="11">
        <v>253</v>
      </c>
      <c r="E50" s="11">
        <v>51</v>
      </c>
      <c r="F50" s="11">
        <v>42</v>
      </c>
      <c r="G50" s="11">
        <v>6</v>
      </c>
      <c r="H50" s="11">
        <v>6</v>
      </c>
      <c r="I50" s="11">
        <v>0</v>
      </c>
      <c r="J50" s="11">
        <v>0</v>
      </c>
      <c r="K50" s="11">
        <v>0</v>
      </c>
      <c r="L50" s="11">
        <v>0</v>
      </c>
      <c r="M50" s="7">
        <f t="shared" si="2"/>
        <v>306</v>
      </c>
      <c r="N50" s="7">
        <f t="shared" si="3"/>
        <v>301</v>
      </c>
    </row>
    <row r="51" spans="1:14" x14ac:dyDescent="0.25">
      <c r="A51" s="12">
        <v>43</v>
      </c>
      <c r="B51" s="13" t="s">
        <v>103</v>
      </c>
      <c r="C51" s="11">
        <v>66</v>
      </c>
      <c r="D51" s="11">
        <v>58</v>
      </c>
      <c r="E51" s="11">
        <v>24</v>
      </c>
      <c r="F51" s="11">
        <v>23</v>
      </c>
      <c r="G51" s="11">
        <v>2</v>
      </c>
      <c r="H51" s="11">
        <v>1</v>
      </c>
      <c r="I51" s="11">
        <v>4</v>
      </c>
      <c r="J51" s="11">
        <v>3</v>
      </c>
      <c r="K51" s="11">
        <v>1</v>
      </c>
      <c r="L51" s="11">
        <v>0</v>
      </c>
      <c r="M51" s="7">
        <f t="shared" si="2"/>
        <v>97</v>
      </c>
      <c r="N51" s="7">
        <f t="shared" si="3"/>
        <v>85</v>
      </c>
    </row>
    <row r="52" spans="1:14" x14ac:dyDescent="0.25">
      <c r="A52" s="12">
        <v>44</v>
      </c>
      <c r="B52" s="13" t="s">
        <v>54</v>
      </c>
      <c r="C52" s="11">
        <v>79</v>
      </c>
      <c r="D52" s="11">
        <v>76</v>
      </c>
      <c r="E52" s="11">
        <v>28</v>
      </c>
      <c r="F52" s="11">
        <v>26</v>
      </c>
      <c r="G52" s="11">
        <v>7</v>
      </c>
      <c r="H52" s="11">
        <v>6</v>
      </c>
      <c r="I52" s="11">
        <v>0</v>
      </c>
      <c r="J52" s="11">
        <v>0</v>
      </c>
      <c r="K52" s="11">
        <v>0</v>
      </c>
      <c r="L52" s="11">
        <v>0</v>
      </c>
      <c r="M52" s="7">
        <f t="shared" si="2"/>
        <v>114</v>
      </c>
      <c r="N52" s="7">
        <f t="shared" si="3"/>
        <v>108</v>
      </c>
    </row>
    <row r="53" spans="1:14" x14ac:dyDescent="0.25">
      <c r="A53" s="12">
        <v>45</v>
      </c>
      <c r="B53" s="44" t="s">
        <v>55</v>
      </c>
      <c r="C53" s="12">
        <v>688</v>
      </c>
      <c r="D53" s="12">
        <v>685</v>
      </c>
      <c r="E53" s="12">
        <v>123</v>
      </c>
      <c r="F53" s="12">
        <v>119</v>
      </c>
      <c r="G53" s="12">
        <v>3</v>
      </c>
      <c r="H53" s="12">
        <v>4</v>
      </c>
      <c r="I53" s="12">
        <v>0</v>
      </c>
      <c r="J53" s="12">
        <v>0</v>
      </c>
      <c r="K53" s="12">
        <v>1</v>
      </c>
      <c r="L53" s="12">
        <v>1</v>
      </c>
      <c r="M53" s="31">
        <f t="shared" si="2"/>
        <v>815</v>
      </c>
      <c r="N53" s="31">
        <f t="shared" si="3"/>
        <v>809</v>
      </c>
    </row>
    <row r="54" spans="1:14" x14ac:dyDescent="0.25">
      <c r="A54" s="12">
        <v>46</v>
      </c>
      <c r="B54" s="44" t="s">
        <v>107</v>
      </c>
      <c r="C54" s="12">
        <v>33</v>
      </c>
      <c r="D54" s="12">
        <v>31</v>
      </c>
      <c r="E54" s="12">
        <v>9</v>
      </c>
      <c r="F54" s="12">
        <v>9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31">
        <f t="shared" si="2"/>
        <v>42</v>
      </c>
      <c r="N54" s="31">
        <f t="shared" si="3"/>
        <v>40</v>
      </c>
    </row>
    <row r="55" spans="1:14" x14ac:dyDescent="0.25">
      <c r="A55" s="12">
        <v>47</v>
      </c>
      <c r="B55" s="44" t="s">
        <v>106</v>
      </c>
      <c r="C55" s="12">
        <v>16</v>
      </c>
      <c r="D55" s="12">
        <v>15</v>
      </c>
      <c r="E55" s="12">
        <v>8</v>
      </c>
      <c r="F55" s="12">
        <v>8</v>
      </c>
      <c r="G55" s="12">
        <v>8</v>
      </c>
      <c r="H55" s="12">
        <v>7</v>
      </c>
      <c r="I55" s="12">
        <v>0</v>
      </c>
      <c r="J55" s="12">
        <v>0</v>
      </c>
      <c r="K55" s="12">
        <v>1</v>
      </c>
      <c r="L55" s="12">
        <v>1</v>
      </c>
      <c r="M55" s="31">
        <f t="shared" si="2"/>
        <v>33</v>
      </c>
      <c r="N55" s="31">
        <f t="shared" si="3"/>
        <v>31</v>
      </c>
    </row>
    <row r="56" spans="1:14" x14ac:dyDescent="0.25">
      <c r="A56" s="12">
        <v>48</v>
      </c>
      <c r="B56" s="13" t="s">
        <v>56</v>
      </c>
      <c r="C56" s="11">
        <v>569</v>
      </c>
      <c r="D56" s="11">
        <v>496</v>
      </c>
      <c r="E56" s="11">
        <v>113</v>
      </c>
      <c r="F56" s="11">
        <v>104</v>
      </c>
      <c r="G56" s="11">
        <v>6</v>
      </c>
      <c r="H56" s="11">
        <v>6</v>
      </c>
      <c r="I56" s="11">
        <v>0</v>
      </c>
      <c r="J56" s="11">
        <v>0</v>
      </c>
      <c r="K56" s="11">
        <v>0</v>
      </c>
      <c r="L56" s="11">
        <v>0</v>
      </c>
      <c r="M56" s="7">
        <f t="shared" si="2"/>
        <v>688</v>
      </c>
      <c r="N56" s="7">
        <f t="shared" si="3"/>
        <v>606</v>
      </c>
    </row>
    <row r="57" spans="1:14" x14ac:dyDescent="0.25">
      <c r="B57" s="8" t="s">
        <v>10</v>
      </c>
      <c r="C57" s="9">
        <f>SUM(C12:C56)</f>
        <v>28873</v>
      </c>
      <c r="D57" s="9">
        <f t="shared" ref="D57:N57" si="4">SUM(D12:D56)</f>
        <v>17032</v>
      </c>
      <c r="E57" s="9">
        <f t="shared" si="4"/>
        <v>7512</v>
      </c>
      <c r="F57" s="9">
        <f t="shared" si="4"/>
        <v>5748</v>
      </c>
      <c r="G57" s="9">
        <f t="shared" si="4"/>
        <v>1339</v>
      </c>
      <c r="H57" s="9">
        <f t="shared" si="4"/>
        <v>923</v>
      </c>
      <c r="I57" s="9">
        <f t="shared" si="4"/>
        <v>793</v>
      </c>
      <c r="J57" s="9">
        <f t="shared" si="4"/>
        <v>556</v>
      </c>
      <c r="K57" s="9">
        <f t="shared" si="4"/>
        <v>688</v>
      </c>
      <c r="L57" s="9">
        <f t="shared" si="4"/>
        <v>436</v>
      </c>
      <c r="M57" s="9">
        <f t="shared" si="4"/>
        <v>39205</v>
      </c>
      <c r="N57" s="9">
        <f t="shared" si="4"/>
        <v>24695</v>
      </c>
    </row>
    <row r="58" spans="1:14" ht="15.75" x14ac:dyDescent="0.25">
      <c r="A58" s="62" t="s">
        <v>57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4"/>
    </row>
    <row r="59" spans="1:14" x14ac:dyDescent="0.25">
      <c r="A59" s="32">
        <v>49</v>
      </c>
      <c r="B59" s="4" t="s">
        <v>58</v>
      </c>
      <c r="C59" s="11">
        <v>930</v>
      </c>
      <c r="D59" s="11">
        <v>618</v>
      </c>
      <c r="E59" s="11">
        <v>153</v>
      </c>
      <c r="F59" s="11">
        <v>138</v>
      </c>
      <c r="G59" s="11">
        <v>132</v>
      </c>
      <c r="H59" s="11">
        <v>112</v>
      </c>
      <c r="I59" s="11">
        <v>0</v>
      </c>
      <c r="J59" s="11">
        <v>0</v>
      </c>
      <c r="K59" s="10">
        <v>0</v>
      </c>
      <c r="L59" s="10">
        <v>0</v>
      </c>
      <c r="M59" s="7">
        <f>C59+E59+I59+K59+G59</f>
        <v>1215</v>
      </c>
      <c r="N59" s="7">
        <f>D59+F59+J59+L59+H59</f>
        <v>868</v>
      </c>
    </row>
    <row r="60" spans="1:14" x14ac:dyDescent="0.25">
      <c r="A60" s="3">
        <v>50</v>
      </c>
      <c r="B60" s="4" t="s">
        <v>59</v>
      </c>
      <c r="C60" s="11">
        <v>256</v>
      </c>
      <c r="D60" s="11">
        <v>198</v>
      </c>
      <c r="E60" s="11">
        <v>65</v>
      </c>
      <c r="F60" s="11">
        <v>56</v>
      </c>
      <c r="G60" s="11">
        <v>1</v>
      </c>
      <c r="H60" s="11">
        <v>1</v>
      </c>
      <c r="I60" s="11">
        <v>79</v>
      </c>
      <c r="J60" s="11">
        <v>36</v>
      </c>
      <c r="K60" s="10">
        <v>48</v>
      </c>
      <c r="L60" s="10">
        <v>23</v>
      </c>
      <c r="M60" s="7">
        <f t="shared" ref="M60:M83" si="5">C60+E60+I60+K60+G60</f>
        <v>449</v>
      </c>
      <c r="N60" s="7">
        <f t="shared" ref="N60:N83" si="6">D60+F60+J60+L60+H60</f>
        <v>314</v>
      </c>
    </row>
    <row r="61" spans="1:14" x14ac:dyDescent="0.25">
      <c r="A61" s="3">
        <v>51</v>
      </c>
      <c r="B61" s="13" t="s">
        <v>134</v>
      </c>
      <c r="C61" s="12">
        <v>50</v>
      </c>
      <c r="D61" s="12">
        <v>50</v>
      </c>
      <c r="E61" s="12">
        <v>15</v>
      </c>
      <c r="F61" s="12">
        <v>15</v>
      </c>
      <c r="G61" s="12">
        <v>3</v>
      </c>
      <c r="H61" s="12">
        <v>3</v>
      </c>
      <c r="I61" s="12">
        <v>0</v>
      </c>
      <c r="J61" s="12">
        <v>0</v>
      </c>
      <c r="K61" s="5">
        <v>0</v>
      </c>
      <c r="L61" s="5">
        <v>0</v>
      </c>
      <c r="M61" s="7">
        <f t="shared" si="5"/>
        <v>68</v>
      </c>
      <c r="N61" s="7">
        <f t="shared" si="6"/>
        <v>68</v>
      </c>
    </row>
    <row r="62" spans="1:14" x14ac:dyDescent="0.25">
      <c r="A62" s="3">
        <v>52</v>
      </c>
      <c r="B62" s="4" t="s">
        <v>61</v>
      </c>
      <c r="C62" s="11">
        <v>1599</v>
      </c>
      <c r="D62" s="11">
        <v>1217</v>
      </c>
      <c r="E62" s="11">
        <v>706</v>
      </c>
      <c r="F62" s="11">
        <v>610</v>
      </c>
      <c r="G62" s="11">
        <v>45</v>
      </c>
      <c r="H62" s="11">
        <v>42</v>
      </c>
      <c r="I62" s="11">
        <v>1</v>
      </c>
      <c r="J62" s="11">
        <v>0</v>
      </c>
      <c r="K62" s="10">
        <v>1</v>
      </c>
      <c r="L62" s="10">
        <v>1</v>
      </c>
      <c r="M62" s="7">
        <f t="shared" si="5"/>
        <v>2352</v>
      </c>
      <c r="N62" s="7">
        <f t="shared" si="6"/>
        <v>1870</v>
      </c>
    </row>
    <row r="63" spans="1:14" x14ac:dyDescent="0.25">
      <c r="A63" s="3">
        <v>53</v>
      </c>
      <c r="B63" s="4" t="s">
        <v>62</v>
      </c>
      <c r="C63" s="10">
        <v>2855</v>
      </c>
      <c r="D63" s="10">
        <v>854</v>
      </c>
      <c r="E63" s="10">
        <v>425</v>
      </c>
      <c r="F63" s="10">
        <v>309</v>
      </c>
      <c r="G63" s="10">
        <v>117</v>
      </c>
      <c r="H63" s="10">
        <v>57</v>
      </c>
      <c r="I63" s="11">
        <v>10</v>
      </c>
      <c r="J63" s="11">
        <v>0</v>
      </c>
      <c r="K63" s="10">
        <v>5</v>
      </c>
      <c r="L63" s="10">
        <v>0</v>
      </c>
      <c r="M63" s="7">
        <f t="shared" si="5"/>
        <v>3412</v>
      </c>
      <c r="N63" s="7">
        <f t="shared" si="6"/>
        <v>1220</v>
      </c>
    </row>
    <row r="64" spans="1:14" x14ac:dyDescent="0.25">
      <c r="A64" s="3">
        <v>54</v>
      </c>
      <c r="B64" s="4" t="s">
        <v>63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1">
        <v>171</v>
      </c>
      <c r="J64" s="11">
        <v>114</v>
      </c>
      <c r="K64" s="10">
        <v>119</v>
      </c>
      <c r="L64" s="10">
        <v>78</v>
      </c>
      <c r="M64" s="7">
        <f t="shared" si="5"/>
        <v>290</v>
      </c>
      <c r="N64" s="7">
        <f t="shared" si="6"/>
        <v>192</v>
      </c>
    </row>
    <row r="65" spans="1:14" x14ac:dyDescent="0.25">
      <c r="A65" s="3">
        <v>55</v>
      </c>
      <c r="B65" s="4" t="s">
        <v>64</v>
      </c>
      <c r="C65" s="10">
        <v>178</v>
      </c>
      <c r="D65" s="10">
        <v>167</v>
      </c>
      <c r="E65" s="10">
        <v>89</v>
      </c>
      <c r="F65" s="10">
        <v>87</v>
      </c>
      <c r="G65" s="10">
        <v>10</v>
      </c>
      <c r="H65" s="10">
        <v>8</v>
      </c>
      <c r="I65" s="11">
        <v>42</v>
      </c>
      <c r="J65" s="11">
        <v>42</v>
      </c>
      <c r="K65" s="10">
        <v>20</v>
      </c>
      <c r="L65" s="10">
        <v>20</v>
      </c>
      <c r="M65" s="7">
        <f t="shared" si="5"/>
        <v>339</v>
      </c>
      <c r="N65" s="7">
        <f t="shared" si="6"/>
        <v>324</v>
      </c>
    </row>
    <row r="66" spans="1:14" x14ac:dyDescent="0.25">
      <c r="A66" s="3">
        <v>56</v>
      </c>
      <c r="B66" s="4" t="s">
        <v>132</v>
      </c>
      <c r="C66" s="10">
        <v>775</v>
      </c>
      <c r="D66" s="10">
        <v>538</v>
      </c>
      <c r="E66" s="10">
        <v>113</v>
      </c>
      <c r="F66" s="10">
        <v>100</v>
      </c>
      <c r="G66" s="10">
        <v>73</v>
      </c>
      <c r="H66" s="10">
        <v>56</v>
      </c>
      <c r="I66" s="11">
        <v>0</v>
      </c>
      <c r="J66" s="11">
        <v>0</v>
      </c>
      <c r="K66" s="10">
        <v>0</v>
      </c>
      <c r="L66" s="10">
        <v>0</v>
      </c>
      <c r="M66" s="7">
        <f t="shared" si="5"/>
        <v>961</v>
      </c>
      <c r="N66" s="7">
        <f t="shared" si="6"/>
        <v>694</v>
      </c>
    </row>
    <row r="67" spans="1:14" ht="15.75" customHeight="1" x14ac:dyDescent="0.25">
      <c r="A67" s="3">
        <v>57</v>
      </c>
      <c r="B67" s="4" t="s">
        <v>66</v>
      </c>
      <c r="C67" s="10">
        <v>619</v>
      </c>
      <c r="D67" s="10">
        <v>542</v>
      </c>
      <c r="E67" s="10">
        <v>218</v>
      </c>
      <c r="F67" s="10">
        <v>201</v>
      </c>
      <c r="G67" s="10">
        <v>40</v>
      </c>
      <c r="H67" s="10">
        <v>35</v>
      </c>
      <c r="I67" s="11">
        <v>2</v>
      </c>
      <c r="J67" s="11">
        <v>2</v>
      </c>
      <c r="K67" s="10">
        <v>3</v>
      </c>
      <c r="L67" s="10">
        <v>3</v>
      </c>
      <c r="M67" s="7">
        <f t="shared" si="5"/>
        <v>882</v>
      </c>
      <c r="N67" s="7">
        <f t="shared" si="6"/>
        <v>783</v>
      </c>
    </row>
    <row r="68" spans="1:14" x14ac:dyDescent="0.25">
      <c r="A68" s="3">
        <v>58</v>
      </c>
      <c r="B68" s="4" t="s">
        <v>67</v>
      </c>
      <c r="C68" s="10">
        <v>1224</v>
      </c>
      <c r="D68" s="10">
        <v>747</v>
      </c>
      <c r="E68" s="10">
        <v>248</v>
      </c>
      <c r="F68" s="10">
        <v>212</v>
      </c>
      <c r="G68" s="10">
        <v>145</v>
      </c>
      <c r="H68" s="10">
        <v>101</v>
      </c>
      <c r="I68" s="11">
        <v>0</v>
      </c>
      <c r="J68" s="11">
        <v>0</v>
      </c>
      <c r="K68" s="10">
        <v>1</v>
      </c>
      <c r="L68" s="10">
        <v>1</v>
      </c>
      <c r="M68" s="7">
        <f t="shared" si="5"/>
        <v>1618</v>
      </c>
      <c r="N68" s="7">
        <f t="shared" si="6"/>
        <v>1061</v>
      </c>
    </row>
    <row r="69" spans="1:14" x14ac:dyDescent="0.25">
      <c r="A69" s="12">
        <v>59</v>
      </c>
      <c r="B69" s="4" t="s">
        <v>68</v>
      </c>
      <c r="C69" s="10">
        <v>402</v>
      </c>
      <c r="D69" s="10">
        <v>305</v>
      </c>
      <c r="E69" s="10">
        <v>56</v>
      </c>
      <c r="F69" s="10">
        <v>52</v>
      </c>
      <c r="G69" s="10">
        <v>151</v>
      </c>
      <c r="H69" s="10">
        <v>112</v>
      </c>
      <c r="I69" s="11">
        <v>1</v>
      </c>
      <c r="J69" s="11">
        <v>1</v>
      </c>
      <c r="K69" s="10">
        <v>0</v>
      </c>
      <c r="L69" s="10">
        <v>0</v>
      </c>
      <c r="M69" s="7">
        <f t="shared" si="5"/>
        <v>610</v>
      </c>
      <c r="N69" s="7">
        <f t="shared" si="6"/>
        <v>470</v>
      </c>
    </row>
    <row r="70" spans="1:14" x14ac:dyDescent="0.25">
      <c r="A70" s="12">
        <v>60</v>
      </c>
      <c r="B70" s="4" t="s">
        <v>69</v>
      </c>
      <c r="C70" s="10">
        <v>1272</v>
      </c>
      <c r="D70" s="10">
        <v>1057</v>
      </c>
      <c r="E70" s="10">
        <v>635</v>
      </c>
      <c r="F70" s="10">
        <v>561</v>
      </c>
      <c r="G70" s="10">
        <v>129</v>
      </c>
      <c r="H70" s="10">
        <v>117</v>
      </c>
      <c r="I70" s="11">
        <v>16</v>
      </c>
      <c r="J70" s="11">
        <v>13</v>
      </c>
      <c r="K70" s="10">
        <v>4</v>
      </c>
      <c r="L70" s="10">
        <v>2</v>
      </c>
      <c r="M70" s="7">
        <f t="shared" si="5"/>
        <v>2056</v>
      </c>
      <c r="N70" s="7">
        <f t="shared" si="6"/>
        <v>1750</v>
      </c>
    </row>
    <row r="71" spans="1:14" x14ac:dyDescent="0.25">
      <c r="A71" s="12">
        <v>61</v>
      </c>
      <c r="B71" s="4" t="s">
        <v>131</v>
      </c>
      <c r="C71" s="11">
        <v>332</v>
      </c>
      <c r="D71" s="11">
        <v>310</v>
      </c>
      <c r="E71" s="11">
        <v>182</v>
      </c>
      <c r="F71" s="11">
        <v>170</v>
      </c>
      <c r="G71" s="11">
        <v>12</v>
      </c>
      <c r="H71" s="11">
        <v>10</v>
      </c>
      <c r="I71" s="11">
        <v>33</v>
      </c>
      <c r="J71" s="11">
        <v>28</v>
      </c>
      <c r="K71" s="10">
        <v>19</v>
      </c>
      <c r="L71" s="10">
        <v>18</v>
      </c>
      <c r="M71" s="7">
        <f t="shared" si="5"/>
        <v>578</v>
      </c>
      <c r="N71" s="7">
        <f t="shared" si="6"/>
        <v>536</v>
      </c>
    </row>
    <row r="72" spans="1:14" x14ac:dyDescent="0.25">
      <c r="A72" s="12">
        <v>62</v>
      </c>
      <c r="B72" s="4" t="s">
        <v>71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252</v>
      </c>
      <c r="J72" s="11">
        <v>245</v>
      </c>
      <c r="K72" s="10">
        <v>189</v>
      </c>
      <c r="L72" s="10">
        <v>182</v>
      </c>
      <c r="M72" s="7">
        <f t="shared" si="5"/>
        <v>441</v>
      </c>
      <c r="N72" s="7">
        <f t="shared" si="6"/>
        <v>427</v>
      </c>
    </row>
    <row r="73" spans="1:14" x14ac:dyDescent="0.25">
      <c r="A73" s="12">
        <v>63</v>
      </c>
      <c r="B73" s="4" t="s">
        <v>72</v>
      </c>
      <c r="C73" s="11">
        <v>373</v>
      </c>
      <c r="D73" s="11">
        <v>364</v>
      </c>
      <c r="E73" s="11">
        <v>756</v>
      </c>
      <c r="F73" s="11">
        <v>740</v>
      </c>
      <c r="G73" s="11">
        <v>4</v>
      </c>
      <c r="H73" s="11">
        <v>4</v>
      </c>
      <c r="I73" s="11">
        <v>806</v>
      </c>
      <c r="J73" s="11">
        <v>790</v>
      </c>
      <c r="K73" s="10">
        <v>495</v>
      </c>
      <c r="L73" s="10">
        <v>485</v>
      </c>
      <c r="M73" s="7">
        <f t="shared" si="5"/>
        <v>2434</v>
      </c>
      <c r="N73" s="7">
        <f t="shared" si="6"/>
        <v>2383</v>
      </c>
    </row>
    <row r="74" spans="1:14" x14ac:dyDescent="0.25">
      <c r="A74" s="12">
        <v>64</v>
      </c>
      <c r="B74" s="13" t="s">
        <v>133</v>
      </c>
      <c r="C74" s="12">
        <v>69</v>
      </c>
      <c r="D74" s="12">
        <v>68</v>
      </c>
      <c r="E74" s="12">
        <v>29</v>
      </c>
      <c r="F74" s="12">
        <v>29</v>
      </c>
      <c r="G74" s="12">
        <v>0</v>
      </c>
      <c r="H74" s="12">
        <v>0</v>
      </c>
      <c r="I74" s="12">
        <v>0</v>
      </c>
      <c r="J74" s="12">
        <v>0</v>
      </c>
      <c r="K74" s="5">
        <v>1</v>
      </c>
      <c r="L74" s="5">
        <v>1</v>
      </c>
      <c r="M74" s="7">
        <f t="shared" si="5"/>
        <v>99</v>
      </c>
      <c r="N74" s="7">
        <f t="shared" si="6"/>
        <v>98</v>
      </c>
    </row>
    <row r="75" spans="1:14" x14ac:dyDescent="0.25">
      <c r="A75" s="12">
        <v>65</v>
      </c>
      <c r="B75" s="13" t="s">
        <v>135</v>
      </c>
      <c r="C75" s="12">
        <v>180</v>
      </c>
      <c r="D75" s="12">
        <v>176</v>
      </c>
      <c r="E75" s="12">
        <v>85</v>
      </c>
      <c r="F75" s="12">
        <v>84</v>
      </c>
      <c r="G75" s="12">
        <v>19</v>
      </c>
      <c r="H75" s="12">
        <v>17</v>
      </c>
      <c r="I75" s="12">
        <v>0</v>
      </c>
      <c r="J75" s="12">
        <v>0</v>
      </c>
      <c r="K75" s="5">
        <v>0</v>
      </c>
      <c r="L75" s="5">
        <v>0</v>
      </c>
      <c r="M75" s="7">
        <f t="shared" si="5"/>
        <v>284</v>
      </c>
      <c r="N75" s="7">
        <f t="shared" si="6"/>
        <v>277</v>
      </c>
    </row>
    <row r="76" spans="1:14" x14ac:dyDescent="0.25">
      <c r="A76" s="12">
        <v>66</v>
      </c>
      <c r="B76" s="13" t="s">
        <v>136</v>
      </c>
      <c r="C76" s="12">
        <v>55</v>
      </c>
      <c r="D76" s="12">
        <v>55</v>
      </c>
      <c r="E76" s="12">
        <v>25</v>
      </c>
      <c r="F76" s="12">
        <v>24</v>
      </c>
      <c r="G76" s="12">
        <v>1</v>
      </c>
      <c r="H76" s="12">
        <v>0</v>
      </c>
      <c r="I76" s="12">
        <v>1</v>
      </c>
      <c r="J76" s="12">
        <v>1</v>
      </c>
      <c r="K76" s="5">
        <v>0</v>
      </c>
      <c r="L76" s="5">
        <v>0</v>
      </c>
      <c r="M76" s="7">
        <f t="shared" si="5"/>
        <v>82</v>
      </c>
      <c r="N76" s="7">
        <f t="shared" si="6"/>
        <v>80</v>
      </c>
    </row>
    <row r="77" spans="1:14" x14ac:dyDescent="0.25">
      <c r="A77" s="12">
        <v>67</v>
      </c>
      <c r="B77" s="13" t="s">
        <v>137</v>
      </c>
      <c r="C77" s="12">
        <v>25</v>
      </c>
      <c r="D77" s="12">
        <v>24</v>
      </c>
      <c r="E77" s="12">
        <v>5</v>
      </c>
      <c r="F77" s="12">
        <v>5</v>
      </c>
      <c r="G77" s="12">
        <v>12</v>
      </c>
      <c r="H77" s="12">
        <v>12</v>
      </c>
      <c r="I77" s="12">
        <v>0</v>
      </c>
      <c r="J77" s="12">
        <v>0</v>
      </c>
      <c r="K77" s="5">
        <v>0</v>
      </c>
      <c r="L77" s="5">
        <v>0</v>
      </c>
      <c r="M77" s="7">
        <f t="shared" si="5"/>
        <v>42</v>
      </c>
      <c r="N77" s="7">
        <f t="shared" si="6"/>
        <v>41</v>
      </c>
    </row>
    <row r="78" spans="1:14" x14ac:dyDescent="0.25">
      <c r="A78" s="12">
        <v>68</v>
      </c>
      <c r="B78" s="13" t="s">
        <v>138</v>
      </c>
      <c r="C78" s="12">
        <v>2</v>
      </c>
      <c r="D78" s="12">
        <v>2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5">
        <v>0</v>
      </c>
      <c r="L78" s="5">
        <v>0</v>
      </c>
      <c r="M78" s="7">
        <f t="shared" si="5"/>
        <v>2</v>
      </c>
      <c r="N78" s="7">
        <f t="shared" si="6"/>
        <v>2</v>
      </c>
    </row>
    <row r="79" spans="1:14" x14ac:dyDescent="0.25">
      <c r="A79" s="12">
        <v>69</v>
      </c>
      <c r="B79" s="13" t="s">
        <v>140</v>
      </c>
      <c r="C79" s="12">
        <v>7</v>
      </c>
      <c r="D79" s="12">
        <v>7</v>
      </c>
      <c r="E79" s="12">
        <v>2</v>
      </c>
      <c r="F79" s="12">
        <v>1</v>
      </c>
      <c r="G79" s="12">
        <v>0</v>
      </c>
      <c r="H79" s="12">
        <v>0</v>
      </c>
      <c r="I79" s="12">
        <v>0</v>
      </c>
      <c r="J79" s="12">
        <v>0</v>
      </c>
      <c r="K79" s="5">
        <v>0</v>
      </c>
      <c r="L79" s="5">
        <v>0</v>
      </c>
      <c r="M79" s="7">
        <f t="shared" si="5"/>
        <v>9</v>
      </c>
      <c r="N79" s="7">
        <f t="shared" si="6"/>
        <v>8</v>
      </c>
    </row>
    <row r="80" spans="1:14" x14ac:dyDescent="0.25">
      <c r="A80" s="12">
        <v>70</v>
      </c>
      <c r="B80" s="13" t="s">
        <v>142</v>
      </c>
      <c r="C80" s="12">
        <v>349</v>
      </c>
      <c r="D80" s="12">
        <v>329</v>
      </c>
      <c r="E80" s="12">
        <v>154</v>
      </c>
      <c r="F80" s="12">
        <v>146</v>
      </c>
      <c r="G80" s="12">
        <v>5</v>
      </c>
      <c r="H80" s="12">
        <v>5</v>
      </c>
      <c r="I80" s="12">
        <v>3</v>
      </c>
      <c r="J80" s="12">
        <v>3</v>
      </c>
      <c r="K80" s="5">
        <v>2</v>
      </c>
      <c r="L80" s="5">
        <v>2</v>
      </c>
      <c r="M80" s="7">
        <f t="shared" si="5"/>
        <v>513</v>
      </c>
      <c r="N80" s="7">
        <f t="shared" si="6"/>
        <v>485</v>
      </c>
    </row>
    <row r="81" spans="1:14" ht="14.25" customHeight="1" x14ac:dyDescent="0.25">
      <c r="A81" s="12">
        <v>71</v>
      </c>
      <c r="B81" s="13" t="s">
        <v>141</v>
      </c>
      <c r="C81" s="12">
        <v>90</v>
      </c>
      <c r="D81" s="12">
        <v>90</v>
      </c>
      <c r="E81" s="12">
        <v>28</v>
      </c>
      <c r="F81" s="12">
        <v>28</v>
      </c>
      <c r="G81" s="12">
        <v>13</v>
      </c>
      <c r="H81" s="12">
        <v>12</v>
      </c>
      <c r="I81" s="12">
        <v>0</v>
      </c>
      <c r="J81" s="12">
        <v>0</v>
      </c>
      <c r="K81" s="5">
        <v>0</v>
      </c>
      <c r="L81" s="5">
        <v>0</v>
      </c>
      <c r="M81" s="7">
        <f t="shared" si="5"/>
        <v>131</v>
      </c>
      <c r="N81" s="7">
        <f t="shared" si="6"/>
        <v>130</v>
      </c>
    </row>
    <row r="82" spans="1:14" x14ac:dyDescent="0.25">
      <c r="A82" s="12">
        <v>72</v>
      </c>
      <c r="B82" s="13" t="s">
        <v>139</v>
      </c>
      <c r="C82" s="12">
        <v>53</v>
      </c>
      <c r="D82" s="12">
        <v>53</v>
      </c>
      <c r="E82" s="12">
        <v>35</v>
      </c>
      <c r="F82" s="12">
        <v>34</v>
      </c>
      <c r="G82" s="12">
        <v>2</v>
      </c>
      <c r="H82" s="12">
        <v>2</v>
      </c>
      <c r="I82" s="12">
        <v>4</v>
      </c>
      <c r="J82" s="12">
        <v>2</v>
      </c>
      <c r="K82" s="5">
        <v>3</v>
      </c>
      <c r="L82" s="5">
        <v>3</v>
      </c>
      <c r="M82" s="7">
        <f t="shared" si="5"/>
        <v>97</v>
      </c>
      <c r="N82" s="7">
        <f t="shared" si="6"/>
        <v>94</v>
      </c>
    </row>
    <row r="83" spans="1:14" x14ac:dyDescent="0.25">
      <c r="A83" s="12">
        <v>73</v>
      </c>
      <c r="B83" s="13" t="s">
        <v>130</v>
      </c>
      <c r="C83" s="12">
        <v>1</v>
      </c>
      <c r="D83" s="12">
        <v>1</v>
      </c>
      <c r="E83" s="12">
        <v>0</v>
      </c>
      <c r="F83" s="12">
        <v>0</v>
      </c>
      <c r="G83" s="12">
        <v>2</v>
      </c>
      <c r="H83" s="12">
        <v>2</v>
      </c>
      <c r="I83" s="12">
        <v>0</v>
      </c>
      <c r="J83" s="12">
        <v>0</v>
      </c>
      <c r="K83" s="5">
        <v>0</v>
      </c>
      <c r="L83" s="5">
        <v>0</v>
      </c>
      <c r="M83" s="7">
        <f t="shared" si="5"/>
        <v>3</v>
      </c>
      <c r="N83" s="7">
        <f t="shared" si="6"/>
        <v>3</v>
      </c>
    </row>
    <row r="84" spans="1:14" x14ac:dyDescent="0.25">
      <c r="B84" s="8" t="s">
        <v>10</v>
      </c>
      <c r="C84" s="8">
        <f t="shared" ref="C84:N84" si="7">SUM(C59:C83)</f>
        <v>11696</v>
      </c>
      <c r="D84" s="8">
        <f t="shared" si="7"/>
        <v>7772</v>
      </c>
      <c r="E84" s="8">
        <f t="shared" si="7"/>
        <v>4024</v>
      </c>
      <c r="F84" s="8">
        <f t="shared" si="7"/>
        <v>3602</v>
      </c>
      <c r="G84" s="8">
        <f t="shared" si="7"/>
        <v>916</v>
      </c>
      <c r="H84" s="8">
        <f t="shared" si="7"/>
        <v>708</v>
      </c>
      <c r="I84" s="8">
        <f t="shared" si="7"/>
        <v>1421</v>
      </c>
      <c r="J84" s="8">
        <f t="shared" si="7"/>
        <v>1277</v>
      </c>
      <c r="K84" s="8">
        <f t="shared" si="7"/>
        <v>910</v>
      </c>
      <c r="L84" s="8">
        <f t="shared" si="7"/>
        <v>819</v>
      </c>
      <c r="M84" s="8">
        <f t="shared" si="7"/>
        <v>18967</v>
      </c>
      <c r="N84" s="8">
        <f t="shared" si="7"/>
        <v>14178</v>
      </c>
    </row>
    <row r="85" spans="1:14" ht="15.75" x14ac:dyDescent="0.25">
      <c r="A85" s="62" t="s">
        <v>74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4"/>
    </row>
    <row r="86" spans="1:14" x14ac:dyDescent="0.25">
      <c r="A86" s="3">
        <v>74</v>
      </c>
      <c r="B86" s="4" t="s">
        <v>75</v>
      </c>
      <c r="C86" s="10">
        <v>600</v>
      </c>
      <c r="D86" s="10">
        <v>507</v>
      </c>
      <c r="E86" s="10">
        <v>247</v>
      </c>
      <c r="F86" s="10">
        <v>226</v>
      </c>
      <c r="G86" s="10">
        <v>6</v>
      </c>
      <c r="H86" s="10">
        <v>4</v>
      </c>
      <c r="I86" s="10">
        <v>32</v>
      </c>
      <c r="J86" s="10">
        <v>30</v>
      </c>
      <c r="K86" s="10">
        <v>21</v>
      </c>
      <c r="L86" s="10">
        <v>19</v>
      </c>
      <c r="M86" s="7">
        <f>C86+E86+I86+K86+G86</f>
        <v>906</v>
      </c>
      <c r="N86" s="7">
        <f>D86+F86+J86+L86+H86</f>
        <v>786</v>
      </c>
    </row>
    <row r="87" spans="1:14" x14ac:dyDescent="0.25">
      <c r="A87" s="3">
        <v>75</v>
      </c>
      <c r="B87" s="4" t="s">
        <v>76</v>
      </c>
      <c r="C87" s="10">
        <v>311</v>
      </c>
      <c r="D87" s="10">
        <v>266</v>
      </c>
      <c r="E87" s="10">
        <v>154</v>
      </c>
      <c r="F87" s="10">
        <v>141</v>
      </c>
      <c r="G87" s="10">
        <v>4</v>
      </c>
      <c r="H87" s="10">
        <v>3</v>
      </c>
      <c r="I87" s="10">
        <v>15</v>
      </c>
      <c r="J87" s="10">
        <v>13</v>
      </c>
      <c r="K87" s="10">
        <v>7</v>
      </c>
      <c r="L87" s="10">
        <v>5</v>
      </c>
      <c r="M87" s="7">
        <f t="shared" ref="M87:M97" si="8">C87+E87+I87+K87+G87</f>
        <v>491</v>
      </c>
      <c r="N87" s="7">
        <f t="shared" ref="N87:N97" si="9">D87+F87+J87+L87+H87</f>
        <v>428</v>
      </c>
    </row>
    <row r="88" spans="1:14" x14ac:dyDescent="0.25">
      <c r="A88" s="3">
        <v>76</v>
      </c>
      <c r="B88" s="4" t="s">
        <v>77</v>
      </c>
      <c r="C88" s="10">
        <v>329</v>
      </c>
      <c r="D88" s="10">
        <v>216</v>
      </c>
      <c r="E88" s="10">
        <v>143</v>
      </c>
      <c r="F88" s="10">
        <v>102</v>
      </c>
      <c r="G88" s="10">
        <v>2</v>
      </c>
      <c r="H88" s="10">
        <v>1</v>
      </c>
      <c r="I88" s="10">
        <v>10</v>
      </c>
      <c r="J88" s="10">
        <v>9</v>
      </c>
      <c r="K88" s="10">
        <v>11</v>
      </c>
      <c r="L88" s="10">
        <v>7</v>
      </c>
      <c r="M88" s="7">
        <f t="shared" si="8"/>
        <v>495</v>
      </c>
      <c r="N88" s="7">
        <f t="shared" si="9"/>
        <v>335</v>
      </c>
    </row>
    <row r="89" spans="1:14" x14ac:dyDescent="0.25">
      <c r="A89" s="3">
        <v>77</v>
      </c>
      <c r="B89" s="4" t="s">
        <v>78</v>
      </c>
      <c r="C89" s="10">
        <v>1231</v>
      </c>
      <c r="D89" s="10">
        <v>905</v>
      </c>
      <c r="E89" s="10">
        <v>422</v>
      </c>
      <c r="F89" s="10">
        <v>347</v>
      </c>
      <c r="G89" s="10">
        <v>42</v>
      </c>
      <c r="H89" s="10">
        <v>31</v>
      </c>
      <c r="I89" s="10">
        <v>63</v>
      </c>
      <c r="J89" s="10">
        <v>56</v>
      </c>
      <c r="K89" s="10">
        <v>35</v>
      </c>
      <c r="L89" s="10">
        <v>31</v>
      </c>
      <c r="M89" s="7">
        <f t="shared" si="8"/>
        <v>1793</v>
      </c>
      <c r="N89" s="7">
        <f t="shared" si="9"/>
        <v>1370</v>
      </c>
    </row>
    <row r="90" spans="1:14" x14ac:dyDescent="0.25">
      <c r="A90" s="3">
        <v>78</v>
      </c>
      <c r="B90" s="4" t="s">
        <v>79</v>
      </c>
      <c r="C90" s="10">
        <v>1027</v>
      </c>
      <c r="D90" s="10">
        <v>662</v>
      </c>
      <c r="E90" s="10">
        <v>244</v>
      </c>
      <c r="F90" s="10">
        <v>202</v>
      </c>
      <c r="G90" s="10">
        <v>59</v>
      </c>
      <c r="H90" s="10">
        <v>48</v>
      </c>
      <c r="I90" s="10">
        <v>38</v>
      </c>
      <c r="J90" s="10">
        <v>30</v>
      </c>
      <c r="K90" s="10">
        <v>32</v>
      </c>
      <c r="L90" s="10">
        <v>25</v>
      </c>
      <c r="M90" s="7">
        <f t="shared" si="8"/>
        <v>1400</v>
      </c>
      <c r="N90" s="7">
        <f t="shared" si="9"/>
        <v>967</v>
      </c>
    </row>
    <row r="91" spans="1:14" x14ac:dyDescent="0.25">
      <c r="A91" s="3">
        <v>79</v>
      </c>
      <c r="B91" s="4" t="s">
        <v>109</v>
      </c>
      <c r="C91" s="10">
        <v>206</v>
      </c>
      <c r="D91" s="10">
        <v>197</v>
      </c>
      <c r="E91" s="10">
        <v>105</v>
      </c>
      <c r="F91" s="10">
        <v>104</v>
      </c>
      <c r="G91" s="10">
        <v>2</v>
      </c>
      <c r="H91" s="10">
        <v>2</v>
      </c>
      <c r="I91" s="10">
        <v>11</v>
      </c>
      <c r="J91" s="10">
        <v>11</v>
      </c>
      <c r="K91" s="10">
        <v>3</v>
      </c>
      <c r="L91" s="10">
        <v>3</v>
      </c>
      <c r="M91" s="7">
        <f t="shared" si="8"/>
        <v>327</v>
      </c>
      <c r="N91" s="7">
        <f t="shared" si="9"/>
        <v>317</v>
      </c>
    </row>
    <row r="92" spans="1:14" x14ac:dyDescent="0.25">
      <c r="A92" s="3">
        <v>80</v>
      </c>
      <c r="B92" s="4" t="s">
        <v>143</v>
      </c>
      <c r="C92" s="10">
        <v>120</v>
      </c>
      <c r="D92" s="10">
        <v>117</v>
      </c>
      <c r="E92" s="10">
        <v>35</v>
      </c>
      <c r="F92" s="10">
        <v>34</v>
      </c>
      <c r="G92" s="10">
        <v>1</v>
      </c>
      <c r="H92" s="10">
        <v>1</v>
      </c>
      <c r="I92" s="10">
        <v>2</v>
      </c>
      <c r="J92" s="10">
        <v>2</v>
      </c>
      <c r="K92" s="10">
        <v>2</v>
      </c>
      <c r="L92" s="10">
        <v>2</v>
      </c>
      <c r="M92" s="7">
        <f t="shared" si="8"/>
        <v>160</v>
      </c>
      <c r="N92" s="7">
        <f t="shared" si="9"/>
        <v>156</v>
      </c>
    </row>
    <row r="93" spans="1:14" x14ac:dyDescent="0.25">
      <c r="A93" s="3">
        <v>81</v>
      </c>
      <c r="B93" s="4" t="s">
        <v>144</v>
      </c>
      <c r="C93" s="10">
        <v>168</v>
      </c>
      <c r="D93" s="10">
        <v>155</v>
      </c>
      <c r="E93" s="10">
        <v>58</v>
      </c>
      <c r="F93" s="10">
        <v>58</v>
      </c>
      <c r="G93" s="10">
        <v>4</v>
      </c>
      <c r="H93" s="10">
        <v>4</v>
      </c>
      <c r="I93" s="10">
        <v>2</v>
      </c>
      <c r="J93" s="10">
        <v>2</v>
      </c>
      <c r="K93" s="10">
        <v>6</v>
      </c>
      <c r="L93" s="10">
        <v>6</v>
      </c>
      <c r="M93" s="7">
        <f t="shared" si="8"/>
        <v>238</v>
      </c>
      <c r="N93" s="7">
        <f t="shared" si="9"/>
        <v>225</v>
      </c>
    </row>
    <row r="94" spans="1:14" x14ac:dyDescent="0.25">
      <c r="A94" s="3">
        <v>82</v>
      </c>
      <c r="B94" s="47" t="s">
        <v>145</v>
      </c>
      <c r="C94" s="48">
        <v>109</v>
      </c>
      <c r="D94" s="10">
        <v>105</v>
      </c>
      <c r="E94" s="10">
        <v>67</v>
      </c>
      <c r="F94" s="10">
        <v>65</v>
      </c>
      <c r="G94" s="10">
        <v>6</v>
      </c>
      <c r="H94" s="10">
        <v>5</v>
      </c>
      <c r="I94" s="10">
        <v>5</v>
      </c>
      <c r="J94" s="10">
        <v>5</v>
      </c>
      <c r="K94" s="10">
        <v>4</v>
      </c>
      <c r="L94" s="10">
        <v>4</v>
      </c>
      <c r="M94" s="7">
        <f t="shared" si="8"/>
        <v>191</v>
      </c>
      <c r="N94" s="7">
        <f t="shared" si="9"/>
        <v>184</v>
      </c>
    </row>
    <row r="95" spans="1:14" x14ac:dyDescent="0.25">
      <c r="A95" s="3">
        <v>83</v>
      </c>
      <c r="B95" s="4" t="s">
        <v>146</v>
      </c>
      <c r="C95" s="10">
        <v>42</v>
      </c>
      <c r="D95" s="10">
        <v>42</v>
      </c>
      <c r="E95" s="10">
        <v>26</v>
      </c>
      <c r="F95" s="10">
        <v>26</v>
      </c>
      <c r="G95" s="10">
        <v>0</v>
      </c>
      <c r="H95" s="10">
        <v>0</v>
      </c>
      <c r="I95" s="10">
        <v>2</v>
      </c>
      <c r="J95" s="10">
        <v>2</v>
      </c>
      <c r="K95" s="10">
        <v>2</v>
      </c>
      <c r="L95" s="10">
        <v>2</v>
      </c>
      <c r="M95" s="7">
        <f t="shared" si="8"/>
        <v>72</v>
      </c>
      <c r="N95" s="7">
        <f t="shared" si="9"/>
        <v>72</v>
      </c>
    </row>
    <row r="96" spans="1:14" x14ac:dyDescent="0.25">
      <c r="A96" s="3">
        <v>84</v>
      </c>
      <c r="B96" s="4" t="s">
        <v>147</v>
      </c>
      <c r="C96" s="10">
        <v>48</v>
      </c>
      <c r="D96" s="10">
        <v>47</v>
      </c>
      <c r="E96" s="10">
        <v>40</v>
      </c>
      <c r="F96" s="10">
        <v>40</v>
      </c>
      <c r="G96" s="10">
        <v>0</v>
      </c>
      <c r="H96" s="10">
        <v>0</v>
      </c>
      <c r="I96" s="10">
        <v>1</v>
      </c>
      <c r="J96" s="10">
        <v>1</v>
      </c>
      <c r="K96" s="10">
        <v>2</v>
      </c>
      <c r="L96" s="10">
        <v>2</v>
      </c>
      <c r="M96" s="7">
        <f t="shared" si="8"/>
        <v>91</v>
      </c>
      <c r="N96" s="7">
        <f t="shared" si="9"/>
        <v>90</v>
      </c>
    </row>
    <row r="97" spans="1:14" x14ac:dyDescent="0.25">
      <c r="A97" s="3">
        <v>85</v>
      </c>
      <c r="B97" s="4" t="s">
        <v>148</v>
      </c>
      <c r="C97" s="10">
        <v>13</v>
      </c>
      <c r="D97" s="10">
        <v>13</v>
      </c>
      <c r="E97" s="10">
        <v>20</v>
      </c>
      <c r="F97" s="10">
        <v>20</v>
      </c>
      <c r="G97" s="10">
        <v>0</v>
      </c>
      <c r="H97" s="10">
        <v>0</v>
      </c>
      <c r="I97" s="10">
        <v>2</v>
      </c>
      <c r="J97" s="10">
        <v>2</v>
      </c>
      <c r="K97" s="10">
        <v>1</v>
      </c>
      <c r="L97" s="10">
        <v>1</v>
      </c>
      <c r="M97" s="7">
        <f t="shared" si="8"/>
        <v>36</v>
      </c>
      <c r="N97" s="7">
        <f t="shared" si="9"/>
        <v>36</v>
      </c>
    </row>
    <row r="98" spans="1:14" x14ac:dyDescent="0.25">
      <c r="A98" s="3">
        <v>86</v>
      </c>
      <c r="B98" s="4" t="s">
        <v>80</v>
      </c>
      <c r="C98" s="10">
        <v>232</v>
      </c>
      <c r="D98" s="10">
        <v>189</v>
      </c>
      <c r="E98" s="10">
        <v>81</v>
      </c>
      <c r="F98" s="10">
        <v>76</v>
      </c>
      <c r="G98" s="10">
        <v>8</v>
      </c>
      <c r="H98" s="10">
        <v>8</v>
      </c>
      <c r="I98" s="10">
        <v>8</v>
      </c>
      <c r="J98" s="10">
        <v>6</v>
      </c>
      <c r="K98" s="10">
        <v>6</v>
      </c>
      <c r="L98" s="10">
        <v>5</v>
      </c>
      <c r="M98" s="7">
        <f t="shared" ref="M98:N98" si="10">C98+E98+I98+K98+G98</f>
        <v>335</v>
      </c>
      <c r="N98" s="7">
        <f t="shared" si="10"/>
        <v>284</v>
      </c>
    </row>
    <row r="99" spans="1:14" x14ac:dyDescent="0.25">
      <c r="A99" s="25"/>
      <c r="B99" s="8" t="s">
        <v>10</v>
      </c>
      <c r="C99" s="9">
        <f t="shared" ref="C99:N99" si="11">SUM(C86:C98)</f>
        <v>4436</v>
      </c>
      <c r="D99" s="9">
        <f t="shared" si="11"/>
        <v>3421</v>
      </c>
      <c r="E99" s="9">
        <f t="shared" si="11"/>
        <v>1642</v>
      </c>
      <c r="F99" s="9">
        <f t="shared" si="11"/>
        <v>1441</v>
      </c>
      <c r="G99" s="9">
        <f t="shared" si="11"/>
        <v>134</v>
      </c>
      <c r="H99" s="9">
        <f t="shared" si="11"/>
        <v>107</v>
      </c>
      <c r="I99" s="9">
        <f t="shared" si="11"/>
        <v>191</v>
      </c>
      <c r="J99" s="9">
        <f t="shared" si="11"/>
        <v>169</v>
      </c>
      <c r="K99" s="9">
        <f t="shared" si="11"/>
        <v>132</v>
      </c>
      <c r="L99" s="9">
        <f t="shared" si="11"/>
        <v>112</v>
      </c>
      <c r="M99" s="9">
        <f t="shared" si="11"/>
        <v>6535</v>
      </c>
      <c r="N99" s="9">
        <f t="shared" si="11"/>
        <v>5250</v>
      </c>
    </row>
    <row r="100" spans="1:14" ht="15.75" x14ac:dyDescent="0.25">
      <c r="A100" s="62" t="s">
        <v>81</v>
      </c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4"/>
    </row>
    <row r="101" spans="1:14" x14ac:dyDescent="0.25">
      <c r="A101" s="3">
        <v>87</v>
      </c>
      <c r="B101" s="4" t="s">
        <v>82</v>
      </c>
      <c r="C101" s="17">
        <v>1260</v>
      </c>
      <c r="D101" s="17">
        <v>962</v>
      </c>
      <c r="E101" s="17">
        <v>415</v>
      </c>
      <c r="F101" s="17">
        <v>370</v>
      </c>
      <c r="G101" s="17">
        <v>61</v>
      </c>
      <c r="H101" s="17">
        <v>51</v>
      </c>
      <c r="I101" s="17">
        <v>36</v>
      </c>
      <c r="J101" s="17">
        <v>24</v>
      </c>
      <c r="K101" s="18">
        <v>28</v>
      </c>
      <c r="L101" s="18">
        <v>18</v>
      </c>
      <c r="M101" s="7">
        <f>C101+E101+I101+K101+G101</f>
        <v>1800</v>
      </c>
      <c r="N101" s="7">
        <f>D101+F101+J101+L101+H101</f>
        <v>1425</v>
      </c>
    </row>
    <row r="102" spans="1:14" x14ac:dyDescent="0.25">
      <c r="A102" s="3">
        <v>88</v>
      </c>
      <c r="B102" s="4" t="s">
        <v>93</v>
      </c>
      <c r="C102" s="17">
        <v>38</v>
      </c>
      <c r="D102" s="17">
        <v>2</v>
      </c>
      <c r="E102" s="17">
        <v>12</v>
      </c>
      <c r="F102" s="17">
        <v>0</v>
      </c>
      <c r="G102" s="17">
        <v>0</v>
      </c>
      <c r="H102" s="17">
        <v>0</v>
      </c>
      <c r="I102" s="17">
        <v>2</v>
      </c>
      <c r="J102" s="17">
        <v>0</v>
      </c>
      <c r="K102" s="18">
        <v>2</v>
      </c>
      <c r="L102" s="18">
        <v>0</v>
      </c>
      <c r="M102" s="7">
        <f t="shared" ref="M102:N105" si="12">C102+E102+I102+K102+G102</f>
        <v>54</v>
      </c>
      <c r="N102" s="7">
        <f t="shared" si="12"/>
        <v>2</v>
      </c>
    </row>
    <row r="103" spans="1:14" x14ac:dyDescent="0.25">
      <c r="A103" s="3">
        <v>89</v>
      </c>
      <c r="B103" s="4" t="s">
        <v>101</v>
      </c>
      <c r="C103" s="17">
        <v>23</v>
      </c>
      <c r="D103" s="17">
        <v>21</v>
      </c>
      <c r="E103" s="17">
        <v>13</v>
      </c>
      <c r="F103" s="17">
        <v>13</v>
      </c>
      <c r="G103" s="17">
        <v>1</v>
      </c>
      <c r="H103" s="17">
        <v>1</v>
      </c>
      <c r="I103" s="17">
        <v>2</v>
      </c>
      <c r="J103" s="17">
        <v>2</v>
      </c>
      <c r="K103" s="18">
        <v>0</v>
      </c>
      <c r="L103" s="18">
        <v>0</v>
      </c>
      <c r="M103" s="7">
        <f t="shared" si="12"/>
        <v>39</v>
      </c>
      <c r="N103" s="7">
        <f t="shared" si="12"/>
        <v>37</v>
      </c>
    </row>
    <row r="104" spans="1:14" x14ac:dyDescent="0.25">
      <c r="A104" s="3">
        <v>90</v>
      </c>
      <c r="B104" s="4" t="s">
        <v>83</v>
      </c>
      <c r="C104" s="19">
        <v>112</v>
      </c>
      <c r="D104" s="19">
        <v>54</v>
      </c>
      <c r="E104" s="19">
        <v>31</v>
      </c>
      <c r="F104" s="19">
        <v>26</v>
      </c>
      <c r="G104" s="19">
        <v>0</v>
      </c>
      <c r="H104" s="19">
        <v>0</v>
      </c>
      <c r="I104" s="19">
        <v>6</v>
      </c>
      <c r="J104" s="19">
        <v>4</v>
      </c>
      <c r="K104" s="18">
        <v>3</v>
      </c>
      <c r="L104" s="18">
        <v>2</v>
      </c>
      <c r="M104" s="7">
        <f t="shared" si="12"/>
        <v>152</v>
      </c>
      <c r="N104" s="7">
        <f t="shared" si="12"/>
        <v>86</v>
      </c>
    </row>
    <row r="105" spans="1:14" x14ac:dyDescent="0.25">
      <c r="A105" s="3">
        <v>91</v>
      </c>
      <c r="B105" s="15" t="s">
        <v>94</v>
      </c>
      <c r="C105" s="19">
        <v>46</v>
      </c>
      <c r="D105" s="19">
        <v>43</v>
      </c>
      <c r="E105" s="19">
        <v>15</v>
      </c>
      <c r="F105" s="19">
        <v>14</v>
      </c>
      <c r="G105" s="19">
        <v>3</v>
      </c>
      <c r="H105" s="19">
        <v>3</v>
      </c>
      <c r="I105" s="19">
        <v>1</v>
      </c>
      <c r="J105" s="19">
        <v>1</v>
      </c>
      <c r="K105" s="18">
        <v>1</v>
      </c>
      <c r="L105" s="18">
        <v>0</v>
      </c>
      <c r="M105" s="7">
        <f t="shared" si="12"/>
        <v>66</v>
      </c>
      <c r="N105" s="7">
        <f t="shared" si="12"/>
        <v>61</v>
      </c>
    </row>
    <row r="106" spans="1:14" x14ac:dyDescent="0.25">
      <c r="B106" s="8" t="s">
        <v>10</v>
      </c>
      <c r="C106" s="8">
        <f>SUM(C101:C105)</f>
        <v>1479</v>
      </c>
      <c r="D106" s="8">
        <f t="shared" ref="D106:N106" si="13">SUM(D101:D105)</f>
        <v>1082</v>
      </c>
      <c r="E106" s="8">
        <f t="shared" si="13"/>
        <v>486</v>
      </c>
      <c r="F106" s="8">
        <f t="shared" si="13"/>
        <v>423</v>
      </c>
      <c r="G106" s="8">
        <f t="shared" si="13"/>
        <v>65</v>
      </c>
      <c r="H106" s="8">
        <f t="shared" si="13"/>
        <v>55</v>
      </c>
      <c r="I106" s="8">
        <f t="shared" si="13"/>
        <v>47</v>
      </c>
      <c r="J106" s="8">
        <f t="shared" si="13"/>
        <v>31</v>
      </c>
      <c r="K106" s="8">
        <f t="shared" si="13"/>
        <v>34</v>
      </c>
      <c r="L106" s="8">
        <f t="shared" si="13"/>
        <v>20</v>
      </c>
      <c r="M106" s="8">
        <f t="shared" si="13"/>
        <v>2111</v>
      </c>
      <c r="N106" s="8">
        <f t="shared" si="13"/>
        <v>1611</v>
      </c>
    </row>
    <row r="107" spans="1:14" ht="15.75" x14ac:dyDescent="0.25">
      <c r="A107" s="59" t="s">
        <v>10</v>
      </c>
      <c r="B107" s="59"/>
      <c r="C107" s="45">
        <f t="shared" ref="C107:N107" si="14">SUM(C10+C57+C84+C99+C106)</f>
        <v>49342</v>
      </c>
      <c r="D107" s="45">
        <f t="shared" si="14"/>
        <v>30633</v>
      </c>
      <c r="E107" s="45">
        <f t="shared" si="14"/>
        <v>14387</v>
      </c>
      <c r="F107" s="45">
        <f t="shared" si="14"/>
        <v>11737</v>
      </c>
      <c r="G107" s="45">
        <f t="shared" si="14"/>
        <v>2804</v>
      </c>
      <c r="H107" s="45">
        <f t="shared" si="14"/>
        <v>1989</v>
      </c>
      <c r="I107" s="45">
        <f t="shared" si="14"/>
        <v>2511</v>
      </c>
      <c r="J107" s="45">
        <f t="shared" si="14"/>
        <v>2079</v>
      </c>
      <c r="K107" s="45">
        <f t="shared" si="14"/>
        <v>1797</v>
      </c>
      <c r="L107" s="45">
        <f t="shared" si="14"/>
        <v>1416</v>
      </c>
      <c r="M107" s="45">
        <f t="shared" si="14"/>
        <v>70841</v>
      </c>
      <c r="N107" s="45">
        <f t="shared" si="14"/>
        <v>47854</v>
      </c>
    </row>
    <row r="108" spans="1:14" ht="15.75" x14ac:dyDescent="0.25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</row>
    <row r="109" spans="1:14" ht="15.75" x14ac:dyDescent="0.25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</row>
    <row r="111" spans="1:14" ht="16.5" x14ac:dyDescent="0.25">
      <c r="A111" s="65" t="s">
        <v>0</v>
      </c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</row>
    <row r="112" spans="1:14" ht="15.75" x14ac:dyDescent="0.25">
      <c r="A112" s="66" t="s">
        <v>1</v>
      </c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</row>
    <row r="113" spans="1:14" ht="15.75" x14ac:dyDescent="0.25">
      <c r="A113" s="66" t="s">
        <v>128</v>
      </c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</row>
    <row r="114" spans="1:14" ht="15" customHeight="1" x14ac:dyDescent="0.25">
      <c r="A114" s="53" t="s">
        <v>2</v>
      </c>
      <c r="B114" s="53" t="s">
        <v>3</v>
      </c>
      <c r="C114" s="53" t="s">
        <v>112</v>
      </c>
      <c r="D114" s="53"/>
      <c r="E114" s="53" t="s">
        <v>113</v>
      </c>
      <c r="F114" s="53"/>
      <c r="G114" s="60" t="s">
        <v>7</v>
      </c>
      <c r="H114" s="61"/>
      <c r="I114" s="53" t="s">
        <v>114</v>
      </c>
      <c r="J114" s="53"/>
      <c r="K114" s="53" t="s">
        <v>115</v>
      </c>
      <c r="L114" s="53"/>
      <c r="M114" s="56" t="s">
        <v>8</v>
      </c>
      <c r="N114" s="53" t="s">
        <v>9</v>
      </c>
    </row>
    <row r="115" spans="1:14" x14ac:dyDescent="0.25">
      <c r="A115" s="53"/>
      <c r="B115" s="53"/>
      <c r="C115" s="39" t="s">
        <v>116</v>
      </c>
      <c r="D115" s="39" t="s">
        <v>118</v>
      </c>
      <c r="E115" s="39" t="s">
        <v>116</v>
      </c>
      <c r="F115" s="39" t="s">
        <v>118</v>
      </c>
      <c r="G115" s="39" t="s">
        <v>116</v>
      </c>
      <c r="H115" s="39" t="s">
        <v>118</v>
      </c>
      <c r="I115" s="39" t="s">
        <v>116</v>
      </c>
      <c r="J115" s="39" t="s">
        <v>118</v>
      </c>
      <c r="K115" s="39" t="s">
        <v>116</v>
      </c>
      <c r="L115" s="39" t="s">
        <v>118</v>
      </c>
      <c r="M115" s="56"/>
      <c r="N115" s="53"/>
    </row>
    <row r="116" spans="1:14" ht="15.75" customHeight="1" x14ac:dyDescent="0.25">
      <c r="A116" s="67" t="s">
        <v>12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9"/>
    </row>
    <row r="117" spans="1:14" x14ac:dyDescent="0.25">
      <c r="A117" s="3">
        <v>1</v>
      </c>
      <c r="B117" s="4" t="s">
        <v>13</v>
      </c>
      <c r="C117" s="5">
        <v>2739</v>
      </c>
      <c r="D117" s="5">
        <v>1262</v>
      </c>
      <c r="E117" s="5">
        <v>708</v>
      </c>
      <c r="F117" s="5">
        <v>510</v>
      </c>
      <c r="G117" s="5">
        <v>311</v>
      </c>
      <c r="H117" s="5">
        <v>178</v>
      </c>
      <c r="I117" s="5">
        <v>61</v>
      </c>
      <c r="J117" s="5">
        <v>51</v>
      </c>
      <c r="K117" s="6">
        <v>33</v>
      </c>
      <c r="L117" s="6">
        <v>29</v>
      </c>
      <c r="M117" s="7">
        <f>C117+E117+G117+I117+K117</f>
        <v>3852</v>
      </c>
      <c r="N117" s="7">
        <f>D117+F117+H117+J117+L117</f>
        <v>2030</v>
      </c>
    </row>
    <row r="118" spans="1:14" x14ac:dyDescent="0.25">
      <c r="A118" s="12">
        <v>2</v>
      </c>
      <c r="B118" s="13" t="s">
        <v>14</v>
      </c>
      <c r="C118" s="43">
        <v>201</v>
      </c>
      <c r="D118" s="43">
        <v>108</v>
      </c>
      <c r="E118" s="43">
        <v>16</v>
      </c>
      <c r="F118" s="43">
        <v>12</v>
      </c>
      <c r="G118" s="43">
        <v>0</v>
      </c>
      <c r="H118" s="43">
        <v>0</v>
      </c>
      <c r="I118" s="43">
        <v>0</v>
      </c>
      <c r="J118" s="43">
        <v>0</v>
      </c>
      <c r="K118" s="43">
        <v>0</v>
      </c>
      <c r="L118" s="43">
        <v>0</v>
      </c>
      <c r="M118" s="31">
        <f t="shared" ref="M118:M119" si="15">C118+E118+G118+I118+K118</f>
        <v>217</v>
      </c>
      <c r="N118" s="31">
        <f t="shared" ref="N118:N119" si="16">D118+F118+H118+J118+L118</f>
        <v>120</v>
      </c>
    </row>
    <row r="119" spans="1:14" x14ac:dyDescent="0.25">
      <c r="A119" s="27">
        <v>3</v>
      </c>
      <c r="B119" s="4" t="s">
        <v>95</v>
      </c>
      <c r="C119" s="5">
        <v>136</v>
      </c>
      <c r="D119" s="5">
        <v>85</v>
      </c>
      <c r="E119" s="5">
        <v>13</v>
      </c>
      <c r="F119" s="5">
        <v>8</v>
      </c>
      <c r="G119" s="5">
        <v>45</v>
      </c>
      <c r="H119" s="5">
        <v>19</v>
      </c>
      <c r="I119" s="5">
        <v>0</v>
      </c>
      <c r="J119" s="5">
        <v>0</v>
      </c>
      <c r="K119" s="6">
        <v>0</v>
      </c>
      <c r="L119" s="6">
        <v>0</v>
      </c>
      <c r="M119" s="7">
        <f t="shared" si="15"/>
        <v>194</v>
      </c>
      <c r="N119" s="7">
        <f t="shared" si="16"/>
        <v>112</v>
      </c>
    </row>
    <row r="120" spans="1:14" x14ac:dyDescent="0.25">
      <c r="B120" s="8" t="s">
        <v>10</v>
      </c>
      <c r="C120" s="9">
        <f>C119+C117</f>
        <v>2875</v>
      </c>
      <c r="D120" s="9">
        <f t="shared" ref="D120:N120" si="17">D119+D117</f>
        <v>1347</v>
      </c>
      <c r="E120" s="9">
        <f t="shared" si="17"/>
        <v>721</v>
      </c>
      <c r="F120" s="9">
        <f t="shared" si="17"/>
        <v>518</v>
      </c>
      <c r="G120" s="9">
        <f t="shared" si="17"/>
        <v>356</v>
      </c>
      <c r="H120" s="9">
        <f t="shared" si="17"/>
        <v>197</v>
      </c>
      <c r="I120" s="9">
        <f t="shared" si="17"/>
        <v>61</v>
      </c>
      <c r="J120" s="9">
        <f t="shared" si="17"/>
        <v>51</v>
      </c>
      <c r="K120" s="9">
        <f t="shared" si="17"/>
        <v>33</v>
      </c>
      <c r="L120" s="9">
        <f t="shared" si="17"/>
        <v>29</v>
      </c>
      <c r="M120" s="9">
        <f t="shared" si="17"/>
        <v>4046</v>
      </c>
      <c r="N120" s="9">
        <f t="shared" si="17"/>
        <v>2142</v>
      </c>
    </row>
    <row r="121" spans="1:14" ht="15.75" customHeight="1" x14ac:dyDescent="0.25">
      <c r="A121" s="67" t="s">
        <v>15</v>
      </c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9"/>
    </row>
    <row r="122" spans="1:14" x14ac:dyDescent="0.25">
      <c r="A122" s="3">
        <v>4</v>
      </c>
      <c r="B122" s="4" t="s">
        <v>16</v>
      </c>
      <c r="C122" s="10">
        <v>3351</v>
      </c>
      <c r="D122" s="10">
        <v>1555</v>
      </c>
      <c r="E122" s="10">
        <v>625</v>
      </c>
      <c r="F122" s="10">
        <v>405</v>
      </c>
      <c r="G122" s="10">
        <v>172</v>
      </c>
      <c r="H122" s="10">
        <v>90</v>
      </c>
      <c r="I122" s="10">
        <v>0</v>
      </c>
      <c r="J122" s="10">
        <v>0</v>
      </c>
      <c r="K122" s="10">
        <v>0</v>
      </c>
      <c r="L122" s="10">
        <v>0</v>
      </c>
      <c r="M122" s="7">
        <f>C122+E122+G122+I122+K122</f>
        <v>4148</v>
      </c>
      <c r="N122" s="7">
        <f>SUM(D122+F122+H122+J122+L122)</f>
        <v>2050</v>
      </c>
    </row>
    <row r="123" spans="1:14" x14ac:dyDescent="0.25">
      <c r="A123" s="3">
        <v>5</v>
      </c>
      <c r="B123" s="4" t="s">
        <v>17</v>
      </c>
      <c r="C123" s="11">
        <v>2026</v>
      </c>
      <c r="D123" s="11">
        <v>491</v>
      </c>
      <c r="E123" s="11">
        <v>543</v>
      </c>
      <c r="F123" s="11">
        <v>268</v>
      </c>
      <c r="G123" s="11">
        <v>9</v>
      </c>
      <c r="H123" s="11">
        <v>5</v>
      </c>
      <c r="I123" s="11">
        <v>0</v>
      </c>
      <c r="J123" s="11">
        <v>0</v>
      </c>
      <c r="K123" s="10">
        <v>0</v>
      </c>
      <c r="L123" s="10">
        <v>0</v>
      </c>
      <c r="M123" s="7">
        <f t="shared" ref="M123:M166" si="18">C123+E123+G123+I123+K123</f>
        <v>2578</v>
      </c>
      <c r="N123" s="7">
        <f t="shared" ref="N123:N166" si="19">SUM(D123+F123+H123+J123+L123)</f>
        <v>764</v>
      </c>
    </row>
    <row r="124" spans="1:14" ht="15" customHeight="1" x14ac:dyDescent="0.25">
      <c r="A124" s="3">
        <v>6</v>
      </c>
      <c r="B124" s="4" t="s">
        <v>18</v>
      </c>
      <c r="C124" s="11">
        <v>215</v>
      </c>
      <c r="D124" s="11">
        <v>214</v>
      </c>
      <c r="E124" s="11">
        <v>221</v>
      </c>
      <c r="F124" s="11">
        <v>214</v>
      </c>
      <c r="G124" s="11">
        <v>0</v>
      </c>
      <c r="H124" s="11">
        <v>0</v>
      </c>
      <c r="I124" s="11">
        <v>0</v>
      </c>
      <c r="J124" s="11">
        <v>0</v>
      </c>
      <c r="K124" s="10">
        <v>0</v>
      </c>
      <c r="L124" s="10">
        <v>0</v>
      </c>
      <c r="M124" s="7">
        <f t="shared" si="18"/>
        <v>436</v>
      </c>
      <c r="N124" s="7">
        <f t="shared" si="19"/>
        <v>428</v>
      </c>
    </row>
    <row r="125" spans="1:14" x14ac:dyDescent="0.25">
      <c r="A125" s="3">
        <v>7</v>
      </c>
      <c r="B125" s="4" t="s">
        <v>19</v>
      </c>
      <c r="C125" s="11">
        <v>710</v>
      </c>
      <c r="D125" s="10">
        <v>391</v>
      </c>
      <c r="E125" s="11">
        <v>73</v>
      </c>
      <c r="F125" s="11">
        <v>56</v>
      </c>
      <c r="G125" s="11">
        <v>101</v>
      </c>
      <c r="H125" s="11">
        <v>57</v>
      </c>
      <c r="I125" s="11">
        <v>3</v>
      </c>
      <c r="J125" s="11">
        <v>2</v>
      </c>
      <c r="K125" s="10">
        <v>0</v>
      </c>
      <c r="L125" s="10">
        <v>0</v>
      </c>
      <c r="M125" s="7">
        <f t="shared" si="18"/>
        <v>887</v>
      </c>
      <c r="N125" s="7">
        <f t="shared" si="19"/>
        <v>506</v>
      </c>
    </row>
    <row r="126" spans="1:14" x14ac:dyDescent="0.25">
      <c r="A126" s="3">
        <v>8</v>
      </c>
      <c r="B126" s="4" t="s">
        <v>20</v>
      </c>
      <c r="C126" s="11">
        <v>1531</v>
      </c>
      <c r="D126" s="11">
        <v>1056</v>
      </c>
      <c r="E126" s="11">
        <v>287</v>
      </c>
      <c r="F126" s="11">
        <v>234</v>
      </c>
      <c r="G126" s="11">
        <v>159</v>
      </c>
      <c r="H126" s="11">
        <v>102</v>
      </c>
      <c r="I126" s="11">
        <v>30</v>
      </c>
      <c r="J126" s="11">
        <v>27</v>
      </c>
      <c r="K126" s="10">
        <v>29</v>
      </c>
      <c r="L126" s="10">
        <v>27</v>
      </c>
      <c r="M126" s="7">
        <f t="shared" si="18"/>
        <v>2036</v>
      </c>
      <c r="N126" s="7">
        <f t="shared" si="19"/>
        <v>1446</v>
      </c>
    </row>
    <row r="127" spans="1:14" x14ac:dyDescent="0.25">
      <c r="A127" s="3">
        <v>9</v>
      </c>
      <c r="B127" s="4" t="s">
        <v>21</v>
      </c>
      <c r="C127" s="11">
        <v>2054</v>
      </c>
      <c r="D127" s="11">
        <v>1079</v>
      </c>
      <c r="E127" s="11">
        <v>819</v>
      </c>
      <c r="F127" s="11">
        <v>639</v>
      </c>
      <c r="G127" s="11">
        <v>9</v>
      </c>
      <c r="H127" s="11">
        <v>4</v>
      </c>
      <c r="I127" s="11">
        <v>-6</v>
      </c>
      <c r="J127" s="11">
        <v>0</v>
      </c>
      <c r="K127" s="10">
        <v>0</v>
      </c>
      <c r="L127" s="10">
        <v>0</v>
      </c>
      <c r="M127" s="7">
        <f t="shared" si="18"/>
        <v>2876</v>
      </c>
      <c r="N127" s="7">
        <f t="shared" si="19"/>
        <v>1722</v>
      </c>
    </row>
    <row r="128" spans="1:14" x14ac:dyDescent="0.25">
      <c r="A128" s="3">
        <v>10</v>
      </c>
      <c r="B128" s="4" t="s">
        <v>22</v>
      </c>
      <c r="C128" s="11">
        <v>675</v>
      </c>
      <c r="D128" s="11">
        <v>467</v>
      </c>
      <c r="E128" s="11">
        <v>91</v>
      </c>
      <c r="F128" s="11">
        <v>74</v>
      </c>
      <c r="G128" s="11">
        <v>12</v>
      </c>
      <c r="H128" s="11">
        <v>9</v>
      </c>
      <c r="I128" s="11">
        <v>10</v>
      </c>
      <c r="J128" s="11">
        <v>9</v>
      </c>
      <c r="K128" s="10">
        <v>8</v>
      </c>
      <c r="L128" s="10">
        <v>8</v>
      </c>
      <c r="M128" s="7">
        <f t="shared" si="18"/>
        <v>796</v>
      </c>
      <c r="N128" s="7">
        <f t="shared" si="19"/>
        <v>567</v>
      </c>
    </row>
    <row r="129" spans="1:14" x14ac:dyDescent="0.25">
      <c r="A129" s="3">
        <v>11</v>
      </c>
      <c r="B129" s="4" t="s">
        <v>23</v>
      </c>
      <c r="C129" s="11">
        <v>302</v>
      </c>
      <c r="D129" s="11">
        <v>260</v>
      </c>
      <c r="E129" s="11">
        <v>212</v>
      </c>
      <c r="F129" s="11">
        <v>194</v>
      </c>
      <c r="G129" s="11">
        <v>14</v>
      </c>
      <c r="H129" s="11">
        <v>13</v>
      </c>
      <c r="I129" s="11">
        <v>0</v>
      </c>
      <c r="J129" s="11">
        <v>0</v>
      </c>
      <c r="K129" s="10">
        <v>0</v>
      </c>
      <c r="L129" s="10">
        <v>0</v>
      </c>
      <c r="M129" s="7">
        <f t="shared" si="18"/>
        <v>528</v>
      </c>
      <c r="N129" s="7">
        <f t="shared" si="19"/>
        <v>467</v>
      </c>
    </row>
    <row r="130" spans="1:14" x14ac:dyDescent="0.25">
      <c r="A130" s="3">
        <v>12</v>
      </c>
      <c r="B130" s="4" t="s">
        <v>111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80</v>
      </c>
      <c r="J130" s="11">
        <v>70</v>
      </c>
      <c r="K130" s="10">
        <v>65</v>
      </c>
      <c r="L130" s="10">
        <v>56</v>
      </c>
      <c r="M130" s="7">
        <f t="shared" si="18"/>
        <v>145</v>
      </c>
      <c r="N130" s="7">
        <f t="shared" si="19"/>
        <v>126</v>
      </c>
    </row>
    <row r="131" spans="1:14" x14ac:dyDescent="0.25">
      <c r="A131" s="12">
        <v>13</v>
      </c>
      <c r="B131" s="13" t="s">
        <v>24</v>
      </c>
      <c r="C131" s="11">
        <v>360</v>
      </c>
      <c r="D131" s="11">
        <v>220</v>
      </c>
      <c r="E131" s="11">
        <v>130</v>
      </c>
      <c r="F131" s="11">
        <v>34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7">
        <f t="shared" si="18"/>
        <v>490</v>
      </c>
      <c r="N131" s="7">
        <f t="shared" si="19"/>
        <v>254</v>
      </c>
    </row>
    <row r="132" spans="1:14" x14ac:dyDescent="0.25">
      <c r="A132" s="12">
        <v>14</v>
      </c>
      <c r="B132" s="13" t="s">
        <v>25</v>
      </c>
      <c r="C132" s="11">
        <v>164</v>
      </c>
      <c r="D132" s="11">
        <v>147</v>
      </c>
      <c r="E132" s="11">
        <v>68</v>
      </c>
      <c r="F132" s="11">
        <v>55</v>
      </c>
      <c r="G132" s="11">
        <v>4</v>
      </c>
      <c r="H132" s="11">
        <v>3</v>
      </c>
      <c r="I132" s="11">
        <v>6</v>
      </c>
      <c r="J132" s="11">
        <v>3</v>
      </c>
      <c r="K132" s="11">
        <v>9</v>
      </c>
      <c r="L132" s="11">
        <v>7</v>
      </c>
      <c r="M132" s="7">
        <f t="shared" si="18"/>
        <v>251</v>
      </c>
      <c r="N132" s="7">
        <f t="shared" si="19"/>
        <v>215</v>
      </c>
    </row>
    <row r="133" spans="1:14" x14ac:dyDescent="0.25">
      <c r="A133" s="12">
        <v>15</v>
      </c>
      <c r="B133" s="13" t="s">
        <v>26</v>
      </c>
      <c r="C133" s="11">
        <v>330</v>
      </c>
      <c r="D133" s="11">
        <v>301</v>
      </c>
      <c r="E133" s="11">
        <v>140</v>
      </c>
      <c r="F133" s="11">
        <v>165</v>
      </c>
      <c r="G133" s="11">
        <v>4</v>
      </c>
      <c r="H133" s="11">
        <v>2</v>
      </c>
      <c r="I133" s="11">
        <v>4</v>
      </c>
      <c r="J133" s="11">
        <v>0</v>
      </c>
      <c r="K133" s="11">
        <v>1</v>
      </c>
      <c r="L133" s="11">
        <v>0</v>
      </c>
      <c r="M133" s="7">
        <f t="shared" si="18"/>
        <v>479</v>
      </c>
      <c r="N133" s="7">
        <f t="shared" si="19"/>
        <v>468</v>
      </c>
    </row>
    <row r="134" spans="1:14" x14ac:dyDescent="0.25">
      <c r="A134" s="12">
        <v>16</v>
      </c>
      <c r="B134" s="13" t="s">
        <v>27</v>
      </c>
      <c r="C134" s="11">
        <v>1042</v>
      </c>
      <c r="D134" s="11">
        <v>642</v>
      </c>
      <c r="E134" s="11">
        <v>116</v>
      </c>
      <c r="F134" s="11">
        <v>112</v>
      </c>
      <c r="G134" s="11">
        <v>59</v>
      </c>
      <c r="H134" s="11">
        <v>50</v>
      </c>
      <c r="I134" s="11">
        <v>4</v>
      </c>
      <c r="J134" s="11">
        <v>3</v>
      </c>
      <c r="K134" s="11">
        <v>8</v>
      </c>
      <c r="L134" s="11">
        <v>7</v>
      </c>
      <c r="M134" s="7">
        <f t="shared" si="18"/>
        <v>1229</v>
      </c>
      <c r="N134" s="7">
        <f t="shared" si="19"/>
        <v>814</v>
      </c>
    </row>
    <row r="135" spans="1:14" x14ac:dyDescent="0.25">
      <c r="A135" s="12">
        <v>17</v>
      </c>
      <c r="B135" s="13" t="s">
        <v>28</v>
      </c>
      <c r="C135" s="11">
        <v>813</v>
      </c>
      <c r="D135" s="11">
        <v>565</v>
      </c>
      <c r="E135" s="11">
        <v>160</v>
      </c>
      <c r="F135" s="11">
        <v>137</v>
      </c>
      <c r="G135" s="11">
        <v>40</v>
      </c>
      <c r="H135" s="11">
        <v>33</v>
      </c>
      <c r="I135" s="11">
        <v>0</v>
      </c>
      <c r="J135" s="11">
        <v>0</v>
      </c>
      <c r="K135" s="11">
        <v>0</v>
      </c>
      <c r="L135" s="11">
        <v>0</v>
      </c>
      <c r="M135" s="7">
        <f t="shared" si="18"/>
        <v>1013</v>
      </c>
      <c r="N135" s="7">
        <f t="shared" si="19"/>
        <v>735</v>
      </c>
    </row>
    <row r="136" spans="1:14" x14ac:dyDescent="0.25">
      <c r="A136" s="12">
        <v>18</v>
      </c>
      <c r="B136" s="13" t="s">
        <v>29</v>
      </c>
      <c r="C136" s="11">
        <v>1325</v>
      </c>
      <c r="D136" s="11">
        <v>687</v>
      </c>
      <c r="E136" s="11">
        <v>363</v>
      </c>
      <c r="F136" s="11">
        <v>282</v>
      </c>
      <c r="G136" s="11">
        <v>154</v>
      </c>
      <c r="H136" s="11">
        <v>132</v>
      </c>
      <c r="I136" s="11">
        <v>22</v>
      </c>
      <c r="J136" s="11">
        <v>10</v>
      </c>
      <c r="K136" s="11">
        <v>29</v>
      </c>
      <c r="L136" s="11">
        <v>12</v>
      </c>
      <c r="M136" s="7">
        <f t="shared" si="18"/>
        <v>1893</v>
      </c>
      <c r="N136" s="7">
        <f t="shared" si="19"/>
        <v>1123</v>
      </c>
    </row>
    <row r="137" spans="1:14" x14ac:dyDescent="0.25">
      <c r="A137" s="12">
        <v>19</v>
      </c>
      <c r="B137" s="13" t="s">
        <v>30</v>
      </c>
      <c r="C137" s="11">
        <v>65</v>
      </c>
      <c r="D137" s="11">
        <v>55</v>
      </c>
      <c r="E137" s="11">
        <v>8</v>
      </c>
      <c r="F137" s="11">
        <v>8</v>
      </c>
      <c r="G137" s="11">
        <v>41</v>
      </c>
      <c r="H137" s="11">
        <v>41</v>
      </c>
      <c r="I137" s="11">
        <v>0</v>
      </c>
      <c r="J137" s="11">
        <v>0</v>
      </c>
      <c r="K137" s="11">
        <v>0</v>
      </c>
      <c r="L137" s="11">
        <v>0</v>
      </c>
      <c r="M137" s="7">
        <f>C137+E137+G137+I137+K137</f>
        <v>114</v>
      </c>
      <c r="N137" s="7">
        <f t="shared" si="19"/>
        <v>104</v>
      </c>
    </row>
    <row r="138" spans="1:14" x14ac:dyDescent="0.25">
      <c r="A138" s="12">
        <v>20</v>
      </c>
      <c r="B138" s="13" t="s">
        <v>31</v>
      </c>
      <c r="C138" s="11">
        <v>2486</v>
      </c>
      <c r="D138" s="11">
        <v>995</v>
      </c>
      <c r="E138" s="11">
        <v>505</v>
      </c>
      <c r="F138" s="11">
        <v>283</v>
      </c>
      <c r="G138" s="11">
        <v>122</v>
      </c>
      <c r="H138" s="11">
        <v>47</v>
      </c>
      <c r="I138" s="11">
        <v>0</v>
      </c>
      <c r="J138" s="11">
        <v>0</v>
      </c>
      <c r="K138" s="11">
        <v>0</v>
      </c>
      <c r="L138" s="11">
        <v>0</v>
      </c>
      <c r="M138" s="7">
        <f t="shared" si="18"/>
        <v>3113</v>
      </c>
      <c r="N138" s="7">
        <f t="shared" si="19"/>
        <v>1325</v>
      </c>
    </row>
    <row r="139" spans="1:14" x14ac:dyDescent="0.25">
      <c r="A139" s="12">
        <v>21</v>
      </c>
      <c r="B139" s="13" t="s">
        <v>32</v>
      </c>
      <c r="C139" s="11">
        <v>3628</v>
      </c>
      <c r="D139" s="11">
        <v>1744</v>
      </c>
      <c r="E139" s="11">
        <v>417</v>
      </c>
      <c r="F139" s="11">
        <v>313</v>
      </c>
      <c r="G139" s="11">
        <v>155</v>
      </c>
      <c r="H139" s="11">
        <v>98</v>
      </c>
      <c r="I139" s="11">
        <v>0</v>
      </c>
      <c r="J139" s="11">
        <v>0</v>
      </c>
      <c r="K139" s="11">
        <v>0</v>
      </c>
      <c r="L139" s="11">
        <v>0</v>
      </c>
      <c r="M139" s="7">
        <f t="shared" si="18"/>
        <v>4200</v>
      </c>
      <c r="N139" s="7">
        <f t="shared" si="19"/>
        <v>2155</v>
      </c>
    </row>
    <row r="140" spans="1:14" x14ac:dyDescent="0.25">
      <c r="A140" s="12">
        <v>22</v>
      </c>
      <c r="B140" s="13" t="s">
        <v>33</v>
      </c>
      <c r="C140" s="11">
        <v>855</v>
      </c>
      <c r="D140" s="11">
        <v>618</v>
      </c>
      <c r="E140" s="11">
        <v>412</v>
      </c>
      <c r="F140" s="11">
        <v>336</v>
      </c>
      <c r="G140" s="11">
        <v>14</v>
      </c>
      <c r="H140" s="11">
        <v>8</v>
      </c>
      <c r="I140" s="11">
        <v>0</v>
      </c>
      <c r="J140" s="11">
        <v>0</v>
      </c>
      <c r="K140" s="11">
        <v>0</v>
      </c>
      <c r="L140" s="11">
        <v>0</v>
      </c>
      <c r="M140" s="7">
        <f t="shared" si="18"/>
        <v>1281</v>
      </c>
      <c r="N140" s="7">
        <f t="shared" si="19"/>
        <v>962</v>
      </c>
    </row>
    <row r="141" spans="1:14" x14ac:dyDescent="0.25">
      <c r="A141" s="12">
        <v>23</v>
      </c>
      <c r="B141" s="13" t="s">
        <v>34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204</v>
      </c>
      <c r="J141" s="11">
        <v>141</v>
      </c>
      <c r="K141" s="11">
        <v>151</v>
      </c>
      <c r="L141" s="11">
        <v>104</v>
      </c>
      <c r="M141" s="7">
        <f t="shared" si="18"/>
        <v>355</v>
      </c>
      <c r="N141" s="7">
        <f t="shared" si="19"/>
        <v>245</v>
      </c>
    </row>
    <row r="142" spans="1:14" x14ac:dyDescent="0.25">
      <c r="A142" s="12">
        <v>24</v>
      </c>
      <c r="B142" s="13" t="s">
        <v>35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92</v>
      </c>
      <c r="J142" s="11">
        <v>71</v>
      </c>
      <c r="K142" s="11">
        <v>103</v>
      </c>
      <c r="L142" s="11">
        <v>54</v>
      </c>
      <c r="M142" s="7">
        <f t="shared" si="18"/>
        <v>195</v>
      </c>
      <c r="N142" s="7">
        <f t="shared" si="19"/>
        <v>125</v>
      </c>
    </row>
    <row r="143" spans="1:14" x14ac:dyDescent="0.25">
      <c r="A143" s="12">
        <v>25</v>
      </c>
      <c r="B143" s="13" t="s">
        <v>36</v>
      </c>
      <c r="C143" s="11">
        <v>416</v>
      </c>
      <c r="D143" s="11">
        <v>240</v>
      </c>
      <c r="E143" s="11">
        <v>191</v>
      </c>
      <c r="F143" s="11">
        <v>71</v>
      </c>
      <c r="G143" s="11">
        <v>1</v>
      </c>
      <c r="H143" s="11">
        <v>1</v>
      </c>
      <c r="I143" s="11">
        <v>1</v>
      </c>
      <c r="J143" s="11">
        <v>0</v>
      </c>
      <c r="K143" s="11">
        <v>0</v>
      </c>
      <c r="L143" s="11">
        <v>0</v>
      </c>
      <c r="M143" s="7">
        <f t="shared" si="18"/>
        <v>609</v>
      </c>
      <c r="N143" s="7">
        <f t="shared" si="19"/>
        <v>312</v>
      </c>
    </row>
    <row r="144" spans="1:14" x14ac:dyDescent="0.25">
      <c r="A144" s="12">
        <v>26</v>
      </c>
      <c r="B144" s="13" t="s">
        <v>37</v>
      </c>
      <c r="C144" s="11">
        <v>542</v>
      </c>
      <c r="D144" s="11">
        <v>483</v>
      </c>
      <c r="E144" s="11">
        <v>160</v>
      </c>
      <c r="F144" s="11">
        <v>136</v>
      </c>
      <c r="G144" s="11">
        <v>32</v>
      </c>
      <c r="H144" s="11">
        <v>27</v>
      </c>
      <c r="I144" s="11">
        <v>24</v>
      </c>
      <c r="J144" s="11">
        <v>17</v>
      </c>
      <c r="K144" s="11">
        <v>18</v>
      </c>
      <c r="L144" s="11">
        <v>10</v>
      </c>
      <c r="M144" s="7">
        <f t="shared" si="18"/>
        <v>776</v>
      </c>
      <c r="N144" s="7">
        <f t="shared" si="19"/>
        <v>673</v>
      </c>
    </row>
    <row r="145" spans="1:14" x14ac:dyDescent="0.25">
      <c r="A145" s="12">
        <v>27</v>
      </c>
      <c r="B145" s="13" t="s">
        <v>38</v>
      </c>
      <c r="C145" s="11">
        <v>302</v>
      </c>
      <c r="D145" s="11">
        <v>231</v>
      </c>
      <c r="E145" s="11">
        <v>333</v>
      </c>
      <c r="F145" s="11">
        <v>274</v>
      </c>
      <c r="G145" s="11">
        <v>0</v>
      </c>
      <c r="H145" s="11">
        <v>0</v>
      </c>
      <c r="I145" s="11">
        <v>29</v>
      </c>
      <c r="J145" s="11">
        <v>25</v>
      </c>
      <c r="K145" s="11">
        <v>27</v>
      </c>
      <c r="L145" s="11">
        <v>22</v>
      </c>
      <c r="M145" s="7">
        <f t="shared" si="18"/>
        <v>691</v>
      </c>
      <c r="N145" s="7">
        <f t="shared" si="19"/>
        <v>552</v>
      </c>
    </row>
    <row r="146" spans="1:14" x14ac:dyDescent="0.25">
      <c r="A146" s="12">
        <v>28</v>
      </c>
      <c r="B146" s="13" t="s">
        <v>39</v>
      </c>
      <c r="C146" s="11">
        <v>805</v>
      </c>
      <c r="D146" s="11">
        <v>529</v>
      </c>
      <c r="E146" s="11">
        <v>569</v>
      </c>
      <c r="F146" s="11">
        <v>459</v>
      </c>
      <c r="G146" s="11">
        <v>6</v>
      </c>
      <c r="H146" s="11">
        <v>6</v>
      </c>
      <c r="I146" s="11">
        <v>257</v>
      </c>
      <c r="J146" s="11">
        <v>158</v>
      </c>
      <c r="K146" s="11">
        <v>208</v>
      </c>
      <c r="L146" s="11">
        <v>103</v>
      </c>
      <c r="M146" s="7">
        <f t="shared" si="18"/>
        <v>1845</v>
      </c>
      <c r="N146" s="7">
        <f t="shared" si="19"/>
        <v>1255</v>
      </c>
    </row>
    <row r="147" spans="1:14" x14ac:dyDescent="0.25">
      <c r="A147" s="12">
        <v>29</v>
      </c>
      <c r="B147" s="13" t="s">
        <v>40</v>
      </c>
      <c r="C147" s="12">
        <v>272</v>
      </c>
      <c r="D147" s="12">
        <v>272</v>
      </c>
      <c r="E147" s="12">
        <v>90</v>
      </c>
      <c r="F147" s="12">
        <v>92</v>
      </c>
      <c r="G147" s="12">
        <v>28</v>
      </c>
      <c r="H147" s="12">
        <v>29</v>
      </c>
      <c r="I147" s="12">
        <v>6</v>
      </c>
      <c r="J147" s="12">
        <v>5</v>
      </c>
      <c r="K147" s="12">
        <v>2</v>
      </c>
      <c r="L147" s="12">
        <v>3</v>
      </c>
      <c r="M147" s="31">
        <f t="shared" si="18"/>
        <v>398</v>
      </c>
      <c r="N147" s="31">
        <f t="shared" si="19"/>
        <v>401</v>
      </c>
    </row>
    <row r="148" spans="1:14" x14ac:dyDescent="0.25">
      <c r="A148" s="12">
        <v>30</v>
      </c>
      <c r="B148" s="13" t="s">
        <v>129</v>
      </c>
      <c r="C148" s="11">
        <v>403</v>
      </c>
      <c r="D148" s="11">
        <v>355</v>
      </c>
      <c r="E148" s="11">
        <v>133</v>
      </c>
      <c r="F148" s="11">
        <v>119</v>
      </c>
      <c r="G148" s="11">
        <v>43</v>
      </c>
      <c r="H148" s="11">
        <v>37</v>
      </c>
      <c r="I148" s="11">
        <v>3</v>
      </c>
      <c r="J148" s="11">
        <v>3</v>
      </c>
      <c r="K148" s="11">
        <v>4</v>
      </c>
      <c r="L148" s="11">
        <v>3</v>
      </c>
      <c r="M148" s="7">
        <f t="shared" si="18"/>
        <v>586</v>
      </c>
      <c r="N148" s="7">
        <f t="shared" si="19"/>
        <v>517</v>
      </c>
    </row>
    <row r="149" spans="1:14" x14ac:dyDescent="0.25">
      <c r="A149" s="12">
        <v>31</v>
      </c>
      <c r="B149" s="13" t="s">
        <v>42</v>
      </c>
      <c r="C149" s="11">
        <v>378</v>
      </c>
      <c r="D149" s="11">
        <v>330</v>
      </c>
      <c r="E149" s="11">
        <v>86</v>
      </c>
      <c r="F149" s="11">
        <v>86</v>
      </c>
      <c r="G149" s="11">
        <v>18</v>
      </c>
      <c r="H149" s="11">
        <v>18</v>
      </c>
      <c r="I149" s="11">
        <v>5</v>
      </c>
      <c r="J149" s="11">
        <v>5</v>
      </c>
      <c r="K149" s="11">
        <v>5</v>
      </c>
      <c r="L149" s="11">
        <v>5</v>
      </c>
      <c r="M149" s="7">
        <f t="shared" si="18"/>
        <v>492</v>
      </c>
      <c r="N149" s="7">
        <f t="shared" si="19"/>
        <v>444</v>
      </c>
    </row>
    <row r="150" spans="1:14" x14ac:dyDescent="0.25">
      <c r="A150" s="12">
        <v>32</v>
      </c>
      <c r="B150" s="13" t="s">
        <v>43</v>
      </c>
      <c r="C150" s="11">
        <v>59</v>
      </c>
      <c r="D150" s="11">
        <v>56</v>
      </c>
      <c r="E150" s="11">
        <v>19</v>
      </c>
      <c r="F150" s="11">
        <v>17</v>
      </c>
      <c r="G150" s="11">
        <v>1</v>
      </c>
      <c r="H150" s="11">
        <v>1</v>
      </c>
      <c r="I150" s="11">
        <v>0</v>
      </c>
      <c r="J150" s="11">
        <v>0</v>
      </c>
      <c r="K150" s="11">
        <v>1</v>
      </c>
      <c r="L150" s="11">
        <v>0</v>
      </c>
      <c r="M150" s="7">
        <f t="shared" si="18"/>
        <v>80</v>
      </c>
      <c r="N150" s="7">
        <f t="shared" si="19"/>
        <v>74</v>
      </c>
    </row>
    <row r="151" spans="1:14" x14ac:dyDescent="0.25">
      <c r="A151" s="12">
        <v>33</v>
      </c>
      <c r="B151" s="13" t="s">
        <v>44</v>
      </c>
      <c r="C151" s="11">
        <v>46</v>
      </c>
      <c r="D151" s="11">
        <v>44</v>
      </c>
      <c r="E151" s="11">
        <v>18</v>
      </c>
      <c r="F151" s="11">
        <v>17</v>
      </c>
      <c r="G151" s="11">
        <v>11</v>
      </c>
      <c r="H151" s="11">
        <v>9</v>
      </c>
      <c r="I151" s="11">
        <v>1</v>
      </c>
      <c r="J151" s="11">
        <v>1</v>
      </c>
      <c r="K151" s="11">
        <v>0</v>
      </c>
      <c r="L151" s="11">
        <v>0</v>
      </c>
      <c r="M151" s="7">
        <f t="shared" si="18"/>
        <v>76</v>
      </c>
      <c r="N151" s="7">
        <f t="shared" si="19"/>
        <v>71</v>
      </c>
    </row>
    <row r="152" spans="1:14" x14ac:dyDescent="0.25">
      <c r="A152" s="12">
        <v>34</v>
      </c>
      <c r="B152" s="13" t="s">
        <v>45</v>
      </c>
      <c r="C152" s="11">
        <v>256</v>
      </c>
      <c r="D152" s="11">
        <v>190</v>
      </c>
      <c r="E152" s="11">
        <v>43</v>
      </c>
      <c r="F152" s="11">
        <v>37</v>
      </c>
      <c r="G152" s="11">
        <v>1</v>
      </c>
      <c r="H152" s="11">
        <v>2</v>
      </c>
      <c r="I152" s="11">
        <v>0</v>
      </c>
      <c r="J152" s="11">
        <v>0</v>
      </c>
      <c r="K152" s="11">
        <v>1</v>
      </c>
      <c r="L152" s="11">
        <v>0</v>
      </c>
      <c r="M152" s="7">
        <f>C152+E152+G152+I152+K152</f>
        <v>301</v>
      </c>
      <c r="N152" s="7">
        <f t="shared" si="19"/>
        <v>229</v>
      </c>
    </row>
    <row r="153" spans="1:14" x14ac:dyDescent="0.25">
      <c r="A153" s="12">
        <v>35</v>
      </c>
      <c r="B153" s="13" t="s">
        <v>46</v>
      </c>
      <c r="C153" s="11">
        <v>386</v>
      </c>
      <c r="D153" s="11">
        <v>330</v>
      </c>
      <c r="E153" s="11">
        <v>97</v>
      </c>
      <c r="F153" s="11">
        <v>90</v>
      </c>
      <c r="G153" s="11">
        <v>64</v>
      </c>
      <c r="H153" s="11">
        <v>51</v>
      </c>
      <c r="I153" s="11">
        <v>2</v>
      </c>
      <c r="J153" s="11">
        <v>2</v>
      </c>
      <c r="K153" s="11">
        <v>9</v>
      </c>
      <c r="L153" s="11">
        <v>6</v>
      </c>
      <c r="M153" s="7">
        <f t="shared" si="18"/>
        <v>558</v>
      </c>
      <c r="N153" s="7">
        <f t="shared" si="19"/>
        <v>479</v>
      </c>
    </row>
    <row r="154" spans="1:14" x14ac:dyDescent="0.25">
      <c r="A154" s="12">
        <v>36</v>
      </c>
      <c r="B154" s="13" t="s">
        <v>47</v>
      </c>
      <c r="C154" s="11">
        <v>383</v>
      </c>
      <c r="D154" s="11">
        <v>378</v>
      </c>
      <c r="E154" s="11">
        <v>89</v>
      </c>
      <c r="F154" s="11">
        <v>90</v>
      </c>
      <c r="G154" s="11">
        <v>5</v>
      </c>
      <c r="H154" s="11">
        <v>3</v>
      </c>
      <c r="I154" s="11">
        <v>0</v>
      </c>
      <c r="J154" s="11">
        <v>0</v>
      </c>
      <c r="K154" s="11">
        <v>0</v>
      </c>
      <c r="L154" s="11">
        <v>0</v>
      </c>
      <c r="M154" s="7">
        <f t="shared" si="18"/>
        <v>477</v>
      </c>
      <c r="N154" s="7">
        <f t="shared" si="19"/>
        <v>471</v>
      </c>
    </row>
    <row r="155" spans="1:14" x14ac:dyDescent="0.25">
      <c r="A155" s="12">
        <v>37</v>
      </c>
      <c r="B155" s="13" t="s">
        <v>48</v>
      </c>
      <c r="C155" s="11">
        <v>66</v>
      </c>
      <c r="D155" s="11">
        <v>65</v>
      </c>
      <c r="E155" s="11">
        <v>32</v>
      </c>
      <c r="F155" s="11">
        <v>32</v>
      </c>
      <c r="G155" s="11">
        <v>5</v>
      </c>
      <c r="H155" s="11">
        <v>6</v>
      </c>
      <c r="I155" s="11">
        <v>1</v>
      </c>
      <c r="J155" s="11">
        <v>1</v>
      </c>
      <c r="K155" s="11">
        <v>1</v>
      </c>
      <c r="L155" s="11">
        <v>1</v>
      </c>
      <c r="M155" s="7">
        <f t="shared" si="18"/>
        <v>105</v>
      </c>
      <c r="N155" s="7">
        <f t="shared" si="19"/>
        <v>105</v>
      </c>
    </row>
    <row r="156" spans="1:14" x14ac:dyDescent="0.25">
      <c r="A156" s="12">
        <v>38</v>
      </c>
      <c r="B156" s="13" t="s">
        <v>49</v>
      </c>
      <c r="C156" s="11">
        <v>109</v>
      </c>
      <c r="D156" s="11">
        <v>110</v>
      </c>
      <c r="E156" s="11">
        <v>41</v>
      </c>
      <c r="F156" s="11">
        <v>38</v>
      </c>
      <c r="G156" s="11">
        <v>21</v>
      </c>
      <c r="H156" s="11">
        <v>21</v>
      </c>
      <c r="I156" s="11">
        <v>3</v>
      </c>
      <c r="J156" s="11">
        <v>3</v>
      </c>
      <c r="K156" s="11">
        <v>2</v>
      </c>
      <c r="L156" s="11">
        <v>2</v>
      </c>
      <c r="M156" s="7">
        <f t="shared" si="18"/>
        <v>176</v>
      </c>
      <c r="N156" s="7">
        <f t="shared" si="19"/>
        <v>174</v>
      </c>
    </row>
    <row r="157" spans="1:14" x14ac:dyDescent="0.25">
      <c r="A157" s="12">
        <v>39</v>
      </c>
      <c r="B157" s="13" t="s">
        <v>50</v>
      </c>
      <c r="C157" s="11">
        <v>193</v>
      </c>
      <c r="D157" s="11">
        <v>199</v>
      </c>
      <c r="E157" s="11">
        <v>65</v>
      </c>
      <c r="F157" s="11">
        <v>60</v>
      </c>
      <c r="G157" s="11">
        <v>4</v>
      </c>
      <c r="H157" s="11">
        <v>3</v>
      </c>
      <c r="I157" s="11">
        <v>0</v>
      </c>
      <c r="J157" s="11">
        <v>0</v>
      </c>
      <c r="K157" s="11">
        <v>2</v>
      </c>
      <c r="L157" s="11">
        <v>1</v>
      </c>
      <c r="M157" s="7">
        <f t="shared" si="18"/>
        <v>264</v>
      </c>
      <c r="N157" s="7">
        <f t="shared" si="19"/>
        <v>263</v>
      </c>
    </row>
    <row r="158" spans="1:14" x14ac:dyDescent="0.25">
      <c r="A158" s="12">
        <v>40</v>
      </c>
      <c r="B158" s="13" t="s">
        <v>96</v>
      </c>
      <c r="C158" s="11">
        <v>284</v>
      </c>
      <c r="D158" s="11">
        <v>240</v>
      </c>
      <c r="E158" s="11">
        <v>50</v>
      </c>
      <c r="F158" s="11">
        <v>51</v>
      </c>
      <c r="G158" s="11">
        <v>8</v>
      </c>
      <c r="H158" s="11">
        <v>6</v>
      </c>
      <c r="I158" s="11">
        <v>2</v>
      </c>
      <c r="J158" s="11">
        <v>0</v>
      </c>
      <c r="K158" s="11">
        <v>5</v>
      </c>
      <c r="L158" s="11">
        <v>6</v>
      </c>
      <c r="M158" s="7">
        <f t="shared" si="18"/>
        <v>349</v>
      </c>
      <c r="N158" s="7">
        <f t="shared" si="19"/>
        <v>303</v>
      </c>
    </row>
    <row r="159" spans="1:14" x14ac:dyDescent="0.25">
      <c r="A159" s="12">
        <v>41</v>
      </c>
      <c r="B159" s="13" t="s">
        <v>51</v>
      </c>
      <c r="C159" s="11">
        <v>353</v>
      </c>
      <c r="D159" s="11">
        <v>331</v>
      </c>
      <c r="E159" s="11">
        <v>62</v>
      </c>
      <c r="F159" s="11">
        <v>61</v>
      </c>
      <c r="G159" s="11">
        <v>20</v>
      </c>
      <c r="H159" s="11">
        <v>20</v>
      </c>
      <c r="I159" s="11">
        <v>2</v>
      </c>
      <c r="J159" s="11">
        <v>2</v>
      </c>
      <c r="K159" s="11">
        <v>5</v>
      </c>
      <c r="L159" s="11">
        <v>4</v>
      </c>
      <c r="M159" s="7">
        <f t="shared" si="18"/>
        <v>442</v>
      </c>
      <c r="N159" s="7">
        <f t="shared" si="19"/>
        <v>418</v>
      </c>
    </row>
    <row r="160" spans="1:14" x14ac:dyDescent="0.25">
      <c r="A160" s="12">
        <v>42</v>
      </c>
      <c r="B160" s="13" t="s">
        <v>52</v>
      </c>
      <c r="C160" s="11">
        <v>250</v>
      </c>
      <c r="D160" s="11">
        <v>260</v>
      </c>
      <c r="E160" s="11">
        <v>52</v>
      </c>
      <c r="F160" s="11">
        <v>43</v>
      </c>
      <c r="G160" s="11">
        <v>6</v>
      </c>
      <c r="H160" s="11">
        <v>6</v>
      </c>
      <c r="I160" s="11">
        <v>0</v>
      </c>
      <c r="J160" s="11">
        <v>0</v>
      </c>
      <c r="K160" s="11">
        <v>0</v>
      </c>
      <c r="L160" s="11">
        <v>0</v>
      </c>
      <c r="M160" s="7">
        <f t="shared" si="18"/>
        <v>308</v>
      </c>
      <c r="N160" s="7">
        <f t="shared" si="19"/>
        <v>309</v>
      </c>
    </row>
    <row r="161" spans="1:14" x14ac:dyDescent="0.25">
      <c r="A161" s="12">
        <v>43</v>
      </c>
      <c r="B161" s="13" t="s">
        <v>103</v>
      </c>
      <c r="C161" s="11">
        <v>65</v>
      </c>
      <c r="D161" s="11">
        <v>58</v>
      </c>
      <c r="E161" s="11">
        <v>24</v>
      </c>
      <c r="F161" s="11">
        <v>23</v>
      </c>
      <c r="G161" s="11">
        <v>2</v>
      </c>
      <c r="H161" s="11">
        <v>1</v>
      </c>
      <c r="I161" s="11">
        <v>4</v>
      </c>
      <c r="J161" s="11">
        <v>3</v>
      </c>
      <c r="K161" s="11">
        <v>1</v>
      </c>
      <c r="L161" s="11">
        <v>0</v>
      </c>
      <c r="M161" s="7">
        <f t="shared" si="18"/>
        <v>96</v>
      </c>
      <c r="N161" s="7">
        <f t="shared" si="19"/>
        <v>85</v>
      </c>
    </row>
    <row r="162" spans="1:14" x14ac:dyDescent="0.25">
      <c r="A162" s="12">
        <v>44</v>
      </c>
      <c r="B162" s="13" t="s">
        <v>54</v>
      </c>
      <c r="C162" s="11">
        <v>83</v>
      </c>
      <c r="D162" s="11">
        <v>77</v>
      </c>
      <c r="E162" s="11">
        <v>31</v>
      </c>
      <c r="F162" s="11">
        <v>29</v>
      </c>
      <c r="G162" s="11">
        <v>8</v>
      </c>
      <c r="H162" s="11">
        <v>7</v>
      </c>
      <c r="I162" s="11">
        <v>0</v>
      </c>
      <c r="J162" s="11">
        <v>0</v>
      </c>
      <c r="K162" s="11">
        <v>0</v>
      </c>
      <c r="L162" s="11">
        <v>0</v>
      </c>
      <c r="M162" s="7">
        <f t="shared" si="18"/>
        <v>122</v>
      </c>
      <c r="N162" s="7">
        <f t="shared" si="19"/>
        <v>113</v>
      </c>
    </row>
    <row r="163" spans="1:14" x14ac:dyDescent="0.25">
      <c r="A163" s="12">
        <v>45</v>
      </c>
      <c r="B163" s="44" t="s">
        <v>55</v>
      </c>
      <c r="C163" s="12">
        <v>700</v>
      </c>
      <c r="D163" s="12">
        <v>710</v>
      </c>
      <c r="E163" s="12">
        <v>128</v>
      </c>
      <c r="F163" s="12">
        <v>129</v>
      </c>
      <c r="G163" s="12">
        <v>3</v>
      </c>
      <c r="H163" s="12">
        <v>4</v>
      </c>
      <c r="I163" s="12">
        <v>0</v>
      </c>
      <c r="J163" s="12">
        <v>0</v>
      </c>
      <c r="K163" s="12">
        <v>1</v>
      </c>
      <c r="L163" s="12">
        <v>1</v>
      </c>
      <c r="M163" s="31">
        <f t="shared" si="18"/>
        <v>832</v>
      </c>
      <c r="N163" s="31">
        <f t="shared" si="19"/>
        <v>844</v>
      </c>
    </row>
    <row r="164" spans="1:14" x14ac:dyDescent="0.25">
      <c r="A164" s="12">
        <v>46</v>
      </c>
      <c r="B164" s="44" t="s">
        <v>107</v>
      </c>
      <c r="C164" s="12">
        <v>33</v>
      </c>
      <c r="D164" s="12">
        <v>31</v>
      </c>
      <c r="E164" s="12">
        <v>9</v>
      </c>
      <c r="F164" s="12">
        <v>9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31">
        <f t="shared" si="18"/>
        <v>42</v>
      </c>
      <c r="N164" s="31">
        <f t="shared" si="19"/>
        <v>40</v>
      </c>
    </row>
    <row r="165" spans="1:14" x14ac:dyDescent="0.25">
      <c r="A165" s="12">
        <v>47</v>
      </c>
      <c r="B165" s="44" t="s">
        <v>106</v>
      </c>
      <c r="C165" s="12">
        <v>18</v>
      </c>
      <c r="D165" s="12">
        <v>18</v>
      </c>
      <c r="E165" s="12">
        <v>8</v>
      </c>
      <c r="F165" s="12">
        <v>8</v>
      </c>
      <c r="G165" s="12">
        <v>8</v>
      </c>
      <c r="H165" s="12">
        <v>8</v>
      </c>
      <c r="I165" s="12">
        <v>0</v>
      </c>
      <c r="J165" s="12">
        <v>0</v>
      </c>
      <c r="K165" s="12">
        <v>1</v>
      </c>
      <c r="L165" s="12">
        <v>1</v>
      </c>
      <c r="M165" s="31">
        <f t="shared" si="18"/>
        <v>35</v>
      </c>
      <c r="N165" s="31">
        <f t="shared" si="19"/>
        <v>35</v>
      </c>
    </row>
    <row r="166" spans="1:14" ht="15.75" customHeight="1" x14ac:dyDescent="0.25">
      <c r="A166" s="12">
        <v>48</v>
      </c>
      <c r="B166" s="13" t="s">
        <v>56</v>
      </c>
      <c r="C166" s="11">
        <v>581</v>
      </c>
      <c r="D166" s="11">
        <v>495</v>
      </c>
      <c r="E166" s="11">
        <v>118</v>
      </c>
      <c r="F166" s="11">
        <v>104</v>
      </c>
      <c r="G166" s="11">
        <v>7</v>
      </c>
      <c r="H166" s="11">
        <v>6</v>
      </c>
      <c r="I166" s="11">
        <v>0</v>
      </c>
      <c r="J166" s="11">
        <v>0</v>
      </c>
      <c r="K166" s="11">
        <v>0</v>
      </c>
      <c r="L166" s="11">
        <v>0</v>
      </c>
      <c r="M166" s="7">
        <f t="shared" si="18"/>
        <v>706</v>
      </c>
      <c r="N166" s="7">
        <f t="shared" si="19"/>
        <v>605</v>
      </c>
    </row>
    <row r="167" spans="1:14" x14ac:dyDescent="0.25">
      <c r="B167" s="8" t="s">
        <v>10</v>
      </c>
      <c r="C167" s="9">
        <f>SUM(C122:C166)</f>
        <v>28915</v>
      </c>
      <c r="D167" s="9">
        <f t="shared" ref="D167" si="20">SUM(D122:D166)</f>
        <v>17519</v>
      </c>
      <c r="E167" s="9">
        <f t="shared" ref="E167" si="21">SUM(E122:E166)</f>
        <v>7638</v>
      </c>
      <c r="F167" s="9">
        <f t="shared" ref="F167" si="22">SUM(F122:F166)</f>
        <v>5884</v>
      </c>
      <c r="G167" s="9">
        <f t="shared" ref="G167" si="23">SUM(G122:G166)</f>
        <v>1371</v>
      </c>
      <c r="H167" s="9">
        <f t="shared" ref="H167" si="24">SUM(H122:H166)</f>
        <v>966</v>
      </c>
      <c r="I167" s="9">
        <f t="shared" ref="I167" si="25">SUM(I122:I166)</f>
        <v>789</v>
      </c>
      <c r="J167" s="9">
        <f t="shared" ref="J167" si="26">SUM(J122:J166)</f>
        <v>561</v>
      </c>
      <c r="K167" s="9">
        <f t="shared" ref="K167" si="27">SUM(K122:K166)</f>
        <v>696</v>
      </c>
      <c r="L167" s="9">
        <f t="shared" ref="L167" si="28">SUM(L122:L166)</f>
        <v>443</v>
      </c>
      <c r="M167" s="9">
        <f t="shared" ref="M167" si="29">SUM(M122:M166)</f>
        <v>39409</v>
      </c>
      <c r="N167" s="9">
        <f t="shared" ref="N167" si="30">SUM(N122:N166)</f>
        <v>25373</v>
      </c>
    </row>
    <row r="168" spans="1:14" ht="15.75" x14ac:dyDescent="0.25">
      <c r="A168" s="62" t="s">
        <v>57</v>
      </c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4"/>
    </row>
    <row r="169" spans="1:14" x14ac:dyDescent="0.25">
      <c r="A169" s="32">
        <v>49</v>
      </c>
      <c r="B169" s="4" t="s">
        <v>58</v>
      </c>
      <c r="C169" s="11">
        <v>919</v>
      </c>
      <c r="D169" s="11">
        <v>603</v>
      </c>
      <c r="E169" s="11">
        <v>154</v>
      </c>
      <c r="F169" s="11">
        <v>141</v>
      </c>
      <c r="G169" s="11">
        <v>133</v>
      </c>
      <c r="H169" s="11">
        <v>109</v>
      </c>
      <c r="I169" s="11">
        <v>0</v>
      </c>
      <c r="J169" s="11">
        <v>0</v>
      </c>
      <c r="K169" s="10">
        <v>0</v>
      </c>
      <c r="L169" s="10">
        <v>0</v>
      </c>
      <c r="M169" s="7">
        <f>C169+E169+I169+K169+G169</f>
        <v>1206</v>
      </c>
      <c r="N169" s="7">
        <f>D169+F169+J169+L169+H169</f>
        <v>853</v>
      </c>
    </row>
    <row r="170" spans="1:14" x14ac:dyDescent="0.25">
      <c r="A170" s="3">
        <v>50</v>
      </c>
      <c r="B170" s="4" t="s">
        <v>59</v>
      </c>
      <c r="C170" s="11">
        <v>258</v>
      </c>
      <c r="D170" s="11">
        <v>197</v>
      </c>
      <c r="E170" s="11">
        <v>67</v>
      </c>
      <c r="F170" s="11">
        <v>57</v>
      </c>
      <c r="G170" s="11">
        <v>1</v>
      </c>
      <c r="H170" s="11">
        <v>1</v>
      </c>
      <c r="I170" s="11">
        <v>80</v>
      </c>
      <c r="J170" s="11">
        <v>37</v>
      </c>
      <c r="K170" s="10">
        <v>48</v>
      </c>
      <c r="L170" s="10">
        <v>24</v>
      </c>
      <c r="M170" s="7">
        <f t="shared" ref="M170:M193" si="31">C170+E170+I170+K170+G170</f>
        <v>454</v>
      </c>
      <c r="N170" s="7">
        <f t="shared" ref="N170:N193" si="32">D170+F170+J170+L170+H170</f>
        <v>316</v>
      </c>
    </row>
    <row r="171" spans="1:14" x14ac:dyDescent="0.25">
      <c r="A171" s="3">
        <v>51</v>
      </c>
      <c r="B171" s="13" t="s">
        <v>134</v>
      </c>
      <c r="C171" s="12">
        <v>82</v>
      </c>
      <c r="D171" s="12">
        <v>82</v>
      </c>
      <c r="E171" s="12">
        <v>27</v>
      </c>
      <c r="F171" s="12">
        <v>27</v>
      </c>
      <c r="G171" s="12">
        <v>3</v>
      </c>
      <c r="H171" s="12">
        <v>3</v>
      </c>
      <c r="I171" s="12">
        <v>0</v>
      </c>
      <c r="J171" s="12">
        <v>0</v>
      </c>
      <c r="K171" s="5">
        <v>0</v>
      </c>
      <c r="L171" s="5">
        <v>0</v>
      </c>
      <c r="M171" s="7">
        <f t="shared" si="31"/>
        <v>112</v>
      </c>
      <c r="N171" s="7">
        <f t="shared" si="32"/>
        <v>112</v>
      </c>
    </row>
    <row r="172" spans="1:14" x14ac:dyDescent="0.25">
      <c r="A172" s="3">
        <v>52</v>
      </c>
      <c r="B172" s="4" t="s">
        <v>61</v>
      </c>
      <c r="C172" s="11">
        <v>1575</v>
      </c>
      <c r="D172" s="11">
        <v>1185</v>
      </c>
      <c r="E172" s="11">
        <v>689</v>
      </c>
      <c r="F172" s="11">
        <v>592</v>
      </c>
      <c r="G172" s="11">
        <v>48</v>
      </c>
      <c r="H172" s="11">
        <v>44</v>
      </c>
      <c r="I172" s="11">
        <v>2</v>
      </c>
      <c r="J172" s="11">
        <v>1</v>
      </c>
      <c r="K172" s="10">
        <v>1</v>
      </c>
      <c r="L172" s="10">
        <v>1</v>
      </c>
      <c r="M172" s="7">
        <f t="shared" si="31"/>
        <v>2315</v>
      </c>
      <c r="N172" s="7">
        <f t="shared" si="32"/>
        <v>1823</v>
      </c>
    </row>
    <row r="173" spans="1:14" x14ac:dyDescent="0.25">
      <c r="A173" s="3">
        <v>53</v>
      </c>
      <c r="B173" s="4" t="s">
        <v>62</v>
      </c>
      <c r="C173" s="10">
        <v>2847</v>
      </c>
      <c r="D173" s="10">
        <v>855</v>
      </c>
      <c r="E173" s="10">
        <v>428</v>
      </c>
      <c r="F173" s="10">
        <v>314</v>
      </c>
      <c r="G173" s="10">
        <v>116</v>
      </c>
      <c r="H173" s="10">
        <v>57</v>
      </c>
      <c r="I173" s="11">
        <v>10</v>
      </c>
      <c r="J173" s="11">
        <v>0</v>
      </c>
      <c r="K173" s="10">
        <v>5</v>
      </c>
      <c r="L173" s="10">
        <v>0</v>
      </c>
      <c r="M173" s="7">
        <f t="shared" si="31"/>
        <v>3406</v>
      </c>
      <c r="N173" s="7">
        <f t="shared" si="32"/>
        <v>1226</v>
      </c>
    </row>
    <row r="174" spans="1:14" x14ac:dyDescent="0.25">
      <c r="A174" s="3">
        <v>54</v>
      </c>
      <c r="B174" s="4" t="s">
        <v>63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1">
        <v>176</v>
      </c>
      <c r="J174" s="11">
        <v>117</v>
      </c>
      <c r="K174" s="10">
        <v>120</v>
      </c>
      <c r="L174" s="10">
        <v>77</v>
      </c>
      <c r="M174" s="7">
        <f t="shared" si="31"/>
        <v>296</v>
      </c>
      <c r="N174" s="7">
        <f t="shared" si="32"/>
        <v>194</v>
      </c>
    </row>
    <row r="175" spans="1:14" ht="15" customHeight="1" x14ac:dyDescent="0.25">
      <c r="A175" s="3">
        <v>55</v>
      </c>
      <c r="B175" s="4" t="s">
        <v>64</v>
      </c>
      <c r="C175" s="10">
        <v>182</v>
      </c>
      <c r="D175" s="10">
        <v>169</v>
      </c>
      <c r="E175" s="10">
        <v>93</v>
      </c>
      <c r="F175" s="10">
        <v>91</v>
      </c>
      <c r="G175" s="10">
        <v>10</v>
      </c>
      <c r="H175" s="10">
        <v>8</v>
      </c>
      <c r="I175" s="11">
        <v>53</v>
      </c>
      <c r="J175" s="11">
        <v>53</v>
      </c>
      <c r="K175" s="10">
        <v>27</v>
      </c>
      <c r="L175" s="10">
        <v>25</v>
      </c>
      <c r="M175" s="7">
        <f t="shared" si="31"/>
        <v>365</v>
      </c>
      <c r="N175" s="7">
        <f t="shared" si="32"/>
        <v>346</v>
      </c>
    </row>
    <row r="176" spans="1:14" x14ac:dyDescent="0.25">
      <c r="A176" s="3">
        <v>56</v>
      </c>
      <c r="B176" s="4" t="s">
        <v>132</v>
      </c>
      <c r="C176" s="10">
        <v>776</v>
      </c>
      <c r="D176" s="10">
        <v>536</v>
      </c>
      <c r="E176" s="10">
        <v>115</v>
      </c>
      <c r="F176" s="10">
        <v>101</v>
      </c>
      <c r="G176" s="10">
        <v>73</v>
      </c>
      <c r="H176" s="10">
        <v>55</v>
      </c>
      <c r="I176" s="11">
        <v>0</v>
      </c>
      <c r="J176" s="11">
        <v>0</v>
      </c>
      <c r="K176" s="10">
        <v>0</v>
      </c>
      <c r="L176" s="10">
        <v>0</v>
      </c>
      <c r="M176" s="7">
        <f t="shared" si="31"/>
        <v>964</v>
      </c>
      <c r="N176" s="7">
        <f t="shared" si="32"/>
        <v>692</v>
      </c>
    </row>
    <row r="177" spans="1:14" ht="14.25" customHeight="1" x14ac:dyDescent="0.25">
      <c r="A177" s="3">
        <v>57</v>
      </c>
      <c r="B177" s="4" t="s">
        <v>66</v>
      </c>
      <c r="C177" s="10">
        <v>629</v>
      </c>
      <c r="D177" s="10">
        <v>524</v>
      </c>
      <c r="E177" s="10">
        <v>226</v>
      </c>
      <c r="F177" s="10">
        <v>200</v>
      </c>
      <c r="G177" s="10">
        <v>41</v>
      </c>
      <c r="H177" s="10">
        <v>33</v>
      </c>
      <c r="I177" s="11">
        <v>2</v>
      </c>
      <c r="J177" s="11">
        <v>2</v>
      </c>
      <c r="K177" s="10">
        <v>4</v>
      </c>
      <c r="L177" s="10">
        <v>4</v>
      </c>
      <c r="M177" s="7">
        <f t="shared" si="31"/>
        <v>902</v>
      </c>
      <c r="N177" s="7">
        <f t="shared" si="32"/>
        <v>763</v>
      </c>
    </row>
    <row r="178" spans="1:14" x14ac:dyDescent="0.25">
      <c r="A178" s="3">
        <v>58</v>
      </c>
      <c r="B178" s="4" t="s">
        <v>67</v>
      </c>
      <c r="C178" s="10">
        <v>1223</v>
      </c>
      <c r="D178" s="10">
        <v>749</v>
      </c>
      <c r="E178" s="10">
        <v>250</v>
      </c>
      <c r="F178" s="10">
        <v>215</v>
      </c>
      <c r="G178" s="10">
        <v>144</v>
      </c>
      <c r="H178" s="10">
        <v>99</v>
      </c>
      <c r="I178" s="11">
        <v>0</v>
      </c>
      <c r="J178" s="11">
        <v>0</v>
      </c>
      <c r="K178" s="10">
        <v>1</v>
      </c>
      <c r="L178" s="10">
        <v>1</v>
      </c>
      <c r="M178" s="7">
        <f t="shared" si="31"/>
        <v>1618</v>
      </c>
      <c r="N178" s="7">
        <f t="shared" si="32"/>
        <v>1064</v>
      </c>
    </row>
    <row r="179" spans="1:14" x14ac:dyDescent="0.25">
      <c r="A179" s="12">
        <v>59</v>
      </c>
      <c r="B179" s="4" t="s">
        <v>68</v>
      </c>
      <c r="C179" s="10">
        <v>406</v>
      </c>
      <c r="D179" s="10">
        <v>302</v>
      </c>
      <c r="E179" s="10">
        <v>56</v>
      </c>
      <c r="F179" s="10">
        <v>53</v>
      </c>
      <c r="G179" s="10">
        <v>151</v>
      </c>
      <c r="H179" s="10">
        <v>110</v>
      </c>
      <c r="I179" s="11">
        <v>1</v>
      </c>
      <c r="J179" s="11">
        <v>1</v>
      </c>
      <c r="K179" s="10">
        <v>0</v>
      </c>
      <c r="L179" s="10">
        <v>0</v>
      </c>
      <c r="M179" s="7">
        <f t="shared" si="31"/>
        <v>614</v>
      </c>
      <c r="N179" s="7">
        <f t="shared" si="32"/>
        <v>466</v>
      </c>
    </row>
    <row r="180" spans="1:14" x14ac:dyDescent="0.25">
      <c r="A180" s="12">
        <v>60</v>
      </c>
      <c r="B180" s="4" t="s">
        <v>69</v>
      </c>
      <c r="C180" s="10">
        <v>1292</v>
      </c>
      <c r="D180" s="10">
        <v>1077</v>
      </c>
      <c r="E180" s="10">
        <v>653</v>
      </c>
      <c r="F180" s="10">
        <v>580</v>
      </c>
      <c r="G180" s="10">
        <v>131</v>
      </c>
      <c r="H180" s="10">
        <v>117</v>
      </c>
      <c r="I180" s="11">
        <v>16</v>
      </c>
      <c r="J180" s="11">
        <v>13</v>
      </c>
      <c r="K180" s="10">
        <v>4</v>
      </c>
      <c r="L180" s="10">
        <v>2</v>
      </c>
      <c r="M180" s="7">
        <f t="shared" si="31"/>
        <v>2096</v>
      </c>
      <c r="N180" s="7">
        <f t="shared" si="32"/>
        <v>1789</v>
      </c>
    </row>
    <row r="181" spans="1:14" x14ac:dyDescent="0.25">
      <c r="A181" s="12">
        <v>61</v>
      </c>
      <c r="B181" s="4" t="s">
        <v>131</v>
      </c>
      <c r="C181" s="11">
        <v>345</v>
      </c>
      <c r="D181" s="11">
        <v>321</v>
      </c>
      <c r="E181" s="11">
        <v>186</v>
      </c>
      <c r="F181" s="11">
        <v>175</v>
      </c>
      <c r="G181" s="11">
        <v>12</v>
      </c>
      <c r="H181" s="11">
        <v>10</v>
      </c>
      <c r="I181" s="11">
        <v>34</v>
      </c>
      <c r="J181" s="11">
        <v>27</v>
      </c>
      <c r="K181" s="10">
        <v>19</v>
      </c>
      <c r="L181" s="10">
        <v>17</v>
      </c>
      <c r="M181" s="7">
        <f t="shared" si="31"/>
        <v>596</v>
      </c>
      <c r="N181" s="7">
        <f t="shared" si="32"/>
        <v>550</v>
      </c>
    </row>
    <row r="182" spans="1:14" x14ac:dyDescent="0.25">
      <c r="A182" s="12">
        <v>62</v>
      </c>
      <c r="B182" s="4" t="s">
        <v>71</v>
      </c>
      <c r="C182" s="11">
        <v>1</v>
      </c>
      <c r="D182" s="11">
        <v>1</v>
      </c>
      <c r="E182" s="11">
        <v>0</v>
      </c>
      <c r="F182" s="11">
        <v>0</v>
      </c>
      <c r="G182" s="11">
        <v>0</v>
      </c>
      <c r="H182" s="11">
        <v>0</v>
      </c>
      <c r="I182" s="11">
        <v>255</v>
      </c>
      <c r="J182" s="11">
        <v>251</v>
      </c>
      <c r="K182" s="10">
        <v>189</v>
      </c>
      <c r="L182" s="10">
        <v>183</v>
      </c>
      <c r="M182" s="7">
        <f t="shared" si="31"/>
        <v>445</v>
      </c>
      <c r="N182" s="7">
        <f t="shared" si="32"/>
        <v>435</v>
      </c>
    </row>
    <row r="183" spans="1:14" x14ac:dyDescent="0.25">
      <c r="A183" s="12">
        <v>63</v>
      </c>
      <c r="B183" s="4" t="s">
        <v>72</v>
      </c>
      <c r="C183" s="11">
        <v>375</v>
      </c>
      <c r="D183" s="11">
        <v>365</v>
      </c>
      <c r="E183" s="11">
        <v>766</v>
      </c>
      <c r="F183" s="11">
        <v>748</v>
      </c>
      <c r="G183" s="11">
        <v>4</v>
      </c>
      <c r="H183" s="11">
        <v>4</v>
      </c>
      <c r="I183" s="11">
        <v>811</v>
      </c>
      <c r="J183" s="11">
        <v>793</v>
      </c>
      <c r="K183" s="10">
        <v>494</v>
      </c>
      <c r="L183" s="10">
        <v>484</v>
      </c>
      <c r="M183" s="7">
        <f t="shared" si="31"/>
        <v>2450</v>
      </c>
      <c r="N183" s="7">
        <f t="shared" si="32"/>
        <v>2394</v>
      </c>
    </row>
    <row r="184" spans="1:14" ht="15.75" customHeight="1" x14ac:dyDescent="0.25">
      <c r="A184" s="12">
        <v>64</v>
      </c>
      <c r="B184" s="13" t="s">
        <v>133</v>
      </c>
      <c r="C184" s="12">
        <v>71</v>
      </c>
      <c r="D184" s="12">
        <v>70</v>
      </c>
      <c r="E184" s="12">
        <v>32</v>
      </c>
      <c r="F184" s="12">
        <v>32</v>
      </c>
      <c r="G184" s="12">
        <v>0</v>
      </c>
      <c r="H184" s="12">
        <v>0</v>
      </c>
      <c r="I184" s="12">
        <v>0</v>
      </c>
      <c r="J184" s="12">
        <v>0</v>
      </c>
      <c r="K184" s="5">
        <v>1</v>
      </c>
      <c r="L184" s="5">
        <v>1</v>
      </c>
      <c r="M184" s="7">
        <f t="shared" si="31"/>
        <v>104</v>
      </c>
      <c r="N184" s="7">
        <f t="shared" si="32"/>
        <v>103</v>
      </c>
    </row>
    <row r="185" spans="1:14" x14ac:dyDescent="0.25">
      <c r="A185" s="12">
        <v>65</v>
      </c>
      <c r="B185" s="13" t="s">
        <v>135</v>
      </c>
      <c r="C185" s="12">
        <v>200</v>
      </c>
      <c r="D185" s="12">
        <v>195</v>
      </c>
      <c r="E185" s="12">
        <v>99</v>
      </c>
      <c r="F185" s="12">
        <v>98</v>
      </c>
      <c r="G185" s="12">
        <v>22</v>
      </c>
      <c r="H185" s="12">
        <v>20</v>
      </c>
      <c r="I185" s="12">
        <v>0</v>
      </c>
      <c r="J185" s="12">
        <v>0</v>
      </c>
      <c r="K185" s="5">
        <v>0</v>
      </c>
      <c r="L185" s="5">
        <v>0</v>
      </c>
      <c r="M185" s="7">
        <f t="shared" si="31"/>
        <v>321</v>
      </c>
      <c r="N185" s="7">
        <f t="shared" si="32"/>
        <v>313</v>
      </c>
    </row>
    <row r="186" spans="1:14" x14ac:dyDescent="0.25">
      <c r="A186" s="12">
        <v>66</v>
      </c>
      <c r="B186" s="13" t="s">
        <v>136</v>
      </c>
      <c r="C186" s="12">
        <v>58</v>
      </c>
      <c r="D186" s="12">
        <v>58</v>
      </c>
      <c r="E186" s="12">
        <v>26</v>
      </c>
      <c r="F186" s="12">
        <v>25</v>
      </c>
      <c r="G186" s="12">
        <v>1</v>
      </c>
      <c r="H186" s="12">
        <v>1</v>
      </c>
      <c r="I186" s="12">
        <v>1</v>
      </c>
      <c r="J186" s="12">
        <v>1</v>
      </c>
      <c r="K186" s="5">
        <v>1</v>
      </c>
      <c r="L186" s="5">
        <v>1</v>
      </c>
      <c r="M186" s="7">
        <f t="shared" si="31"/>
        <v>87</v>
      </c>
      <c r="N186" s="7">
        <f t="shared" si="32"/>
        <v>86</v>
      </c>
    </row>
    <row r="187" spans="1:14" x14ac:dyDescent="0.25">
      <c r="A187" s="12">
        <v>67</v>
      </c>
      <c r="B187" s="13" t="s">
        <v>137</v>
      </c>
      <c r="C187" s="12">
        <v>28</v>
      </c>
      <c r="D187" s="12">
        <v>27</v>
      </c>
      <c r="E187" s="12">
        <v>5</v>
      </c>
      <c r="F187" s="12">
        <v>5</v>
      </c>
      <c r="G187" s="12">
        <v>14</v>
      </c>
      <c r="H187" s="12">
        <v>13</v>
      </c>
      <c r="I187" s="12">
        <v>0</v>
      </c>
      <c r="J187" s="12">
        <v>0</v>
      </c>
      <c r="K187" s="5">
        <v>0</v>
      </c>
      <c r="L187" s="5">
        <v>0</v>
      </c>
      <c r="M187" s="7">
        <f t="shared" si="31"/>
        <v>47</v>
      </c>
      <c r="N187" s="7">
        <f t="shared" si="32"/>
        <v>45</v>
      </c>
    </row>
    <row r="188" spans="1:14" x14ac:dyDescent="0.25">
      <c r="A188" s="12">
        <v>68</v>
      </c>
      <c r="B188" s="13" t="s">
        <v>138</v>
      </c>
      <c r="C188" s="12">
        <v>2</v>
      </c>
      <c r="D188" s="12">
        <v>2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5">
        <v>0</v>
      </c>
      <c r="L188" s="5">
        <v>0</v>
      </c>
      <c r="M188" s="7">
        <f t="shared" si="31"/>
        <v>2</v>
      </c>
      <c r="N188" s="7">
        <f t="shared" si="32"/>
        <v>2</v>
      </c>
    </row>
    <row r="189" spans="1:14" x14ac:dyDescent="0.25">
      <c r="A189" s="12">
        <v>69</v>
      </c>
      <c r="B189" s="13" t="s">
        <v>140</v>
      </c>
      <c r="C189" s="12">
        <v>7</v>
      </c>
      <c r="D189" s="12">
        <v>6</v>
      </c>
      <c r="E189" s="12">
        <v>1</v>
      </c>
      <c r="F189" s="12">
        <v>1</v>
      </c>
      <c r="G189" s="12">
        <v>0</v>
      </c>
      <c r="H189" s="12">
        <v>0</v>
      </c>
      <c r="I189" s="12">
        <v>0</v>
      </c>
      <c r="J189" s="12">
        <v>0</v>
      </c>
      <c r="K189" s="5">
        <v>0</v>
      </c>
      <c r="L189" s="5">
        <v>0</v>
      </c>
      <c r="M189" s="7">
        <f t="shared" si="31"/>
        <v>8</v>
      </c>
      <c r="N189" s="7">
        <f t="shared" si="32"/>
        <v>7</v>
      </c>
    </row>
    <row r="190" spans="1:14" x14ac:dyDescent="0.25">
      <c r="A190" s="12">
        <v>70</v>
      </c>
      <c r="B190" s="13" t="s">
        <v>142</v>
      </c>
      <c r="C190" s="12">
        <v>332</v>
      </c>
      <c r="D190" s="12">
        <v>311</v>
      </c>
      <c r="E190" s="12">
        <v>150</v>
      </c>
      <c r="F190" s="12">
        <v>143</v>
      </c>
      <c r="G190" s="12">
        <v>5</v>
      </c>
      <c r="H190" s="12">
        <v>5</v>
      </c>
      <c r="I190" s="12">
        <v>4</v>
      </c>
      <c r="J190" s="12">
        <v>4</v>
      </c>
      <c r="K190" s="5">
        <v>2</v>
      </c>
      <c r="L190" s="5">
        <v>2</v>
      </c>
      <c r="M190" s="7">
        <f t="shared" si="31"/>
        <v>493</v>
      </c>
      <c r="N190" s="7">
        <f t="shared" si="32"/>
        <v>465</v>
      </c>
    </row>
    <row r="191" spans="1:14" x14ac:dyDescent="0.25">
      <c r="A191" s="12">
        <v>71</v>
      </c>
      <c r="B191" s="13" t="s">
        <v>141</v>
      </c>
      <c r="C191" s="12">
        <v>101</v>
      </c>
      <c r="D191" s="12">
        <v>100</v>
      </c>
      <c r="E191" s="12">
        <v>33</v>
      </c>
      <c r="F191" s="12">
        <v>33</v>
      </c>
      <c r="G191" s="12">
        <v>12</v>
      </c>
      <c r="H191" s="12">
        <v>12</v>
      </c>
      <c r="I191" s="12">
        <v>1</v>
      </c>
      <c r="J191" s="12">
        <v>1</v>
      </c>
      <c r="K191" s="5">
        <v>0</v>
      </c>
      <c r="L191" s="5">
        <v>0</v>
      </c>
      <c r="M191" s="7">
        <f>C191+E191+I191+K191+G191</f>
        <v>147</v>
      </c>
      <c r="N191" s="7">
        <f t="shared" si="32"/>
        <v>146</v>
      </c>
    </row>
    <row r="192" spans="1:14" ht="15.75" customHeight="1" x14ac:dyDescent="0.25">
      <c r="A192" s="12">
        <v>72</v>
      </c>
      <c r="B192" s="13" t="s">
        <v>139</v>
      </c>
      <c r="C192" s="12">
        <v>56</v>
      </c>
      <c r="D192" s="12">
        <v>56</v>
      </c>
      <c r="E192" s="12">
        <v>38</v>
      </c>
      <c r="F192" s="12">
        <v>37</v>
      </c>
      <c r="G192" s="12">
        <v>2</v>
      </c>
      <c r="H192" s="12">
        <v>2</v>
      </c>
      <c r="I192" s="12">
        <v>3</v>
      </c>
      <c r="J192" s="12">
        <v>2</v>
      </c>
      <c r="K192" s="5">
        <v>4</v>
      </c>
      <c r="L192" s="5">
        <v>4</v>
      </c>
      <c r="M192" s="7">
        <f t="shared" si="31"/>
        <v>103</v>
      </c>
      <c r="N192" s="7">
        <f t="shared" si="32"/>
        <v>101</v>
      </c>
    </row>
    <row r="193" spans="1:14" x14ac:dyDescent="0.25">
      <c r="A193" s="12">
        <v>73</v>
      </c>
      <c r="B193" s="13" t="s">
        <v>130</v>
      </c>
      <c r="C193" s="12">
        <v>10</v>
      </c>
      <c r="D193" s="12">
        <v>9</v>
      </c>
      <c r="E193" s="12">
        <v>2</v>
      </c>
      <c r="F193" s="12">
        <v>1</v>
      </c>
      <c r="G193" s="12">
        <v>2</v>
      </c>
      <c r="H193" s="12">
        <v>2</v>
      </c>
      <c r="I193" s="12">
        <v>0</v>
      </c>
      <c r="J193" s="12">
        <v>0</v>
      </c>
      <c r="K193" s="5">
        <v>0</v>
      </c>
      <c r="L193" s="5">
        <v>0</v>
      </c>
      <c r="M193" s="7">
        <f t="shared" si="31"/>
        <v>14</v>
      </c>
      <c r="N193" s="7">
        <f t="shared" si="32"/>
        <v>12</v>
      </c>
    </row>
    <row r="194" spans="1:14" x14ac:dyDescent="0.25">
      <c r="B194" s="8" t="s">
        <v>10</v>
      </c>
      <c r="C194" s="8">
        <f t="shared" ref="C194:N194" si="33">SUM(C169:C193)</f>
        <v>11775</v>
      </c>
      <c r="D194" s="8">
        <f t="shared" si="33"/>
        <v>7800</v>
      </c>
      <c r="E194" s="8">
        <f t="shared" si="33"/>
        <v>4096</v>
      </c>
      <c r="F194" s="8">
        <f t="shared" si="33"/>
        <v>3669</v>
      </c>
      <c r="G194" s="8">
        <f t="shared" si="33"/>
        <v>925</v>
      </c>
      <c r="H194" s="8">
        <f t="shared" si="33"/>
        <v>705</v>
      </c>
      <c r="I194" s="8">
        <f t="shared" si="33"/>
        <v>1449</v>
      </c>
      <c r="J194" s="8">
        <f t="shared" si="33"/>
        <v>1303</v>
      </c>
      <c r="K194" s="8">
        <f t="shared" si="33"/>
        <v>920</v>
      </c>
      <c r="L194" s="8">
        <f t="shared" si="33"/>
        <v>826</v>
      </c>
      <c r="M194" s="8">
        <f t="shared" si="33"/>
        <v>19165</v>
      </c>
      <c r="N194" s="8">
        <f t="shared" si="33"/>
        <v>14303</v>
      </c>
    </row>
    <row r="195" spans="1:14" ht="15.75" x14ac:dyDescent="0.25">
      <c r="A195" s="62" t="s">
        <v>74</v>
      </c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4"/>
    </row>
    <row r="196" spans="1:14" x14ac:dyDescent="0.25">
      <c r="A196" s="3">
        <v>74</v>
      </c>
      <c r="B196" s="4" t="s">
        <v>75</v>
      </c>
      <c r="C196" s="10">
        <v>608</v>
      </c>
      <c r="D196" s="10">
        <v>520</v>
      </c>
      <c r="E196" s="10">
        <v>250</v>
      </c>
      <c r="F196" s="10">
        <v>226</v>
      </c>
      <c r="G196" s="10">
        <v>6</v>
      </c>
      <c r="H196" s="10">
        <v>4</v>
      </c>
      <c r="I196" s="10">
        <v>32</v>
      </c>
      <c r="J196" s="10">
        <v>30</v>
      </c>
      <c r="K196" s="10">
        <v>21</v>
      </c>
      <c r="L196" s="10">
        <v>16</v>
      </c>
      <c r="M196" s="7">
        <f>C196+E196+I196+K196+G196</f>
        <v>917</v>
      </c>
      <c r="N196" s="7">
        <f>D196+F196+J196+L196+H196</f>
        <v>796</v>
      </c>
    </row>
    <row r="197" spans="1:14" x14ac:dyDescent="0.25">
      <c r="A197" s="3">
        <v>75</v>
      </c>
      <c r="B197" s="4" t="s">
        <v>76</v>
      </c>
      <c r="C197" s="10">
        <v>304</v>
      </c>
      <c r="D197" s="10">
        <v>264</v>
      </c>
      <c r="E197" s="10">
        <v>146</v>
      </c>
      <c r="F197" s="10">
        <v>133</v>
      </c>
      <c r="G197" s="10">
        <v>4</v>
      </c>
      <c r="H197" s="10">
        <v>3</v>
      </c>
      <c r="I197" s="10">
        <v>13</v>
      </c>
      <c r="J197" s="10">
        <v>11</v>
      </c>
      <c r="K197" s="10">
        <v>9</v>
      </c>
      <c r="L197" s="10">
        <v>7</v>
      </c>
      <c r="M197" s="7">
        <f t="shared" ref="M197:M208" si="34">C197+E197+I197+K197+G197</f>
        <v>476</v>
      </c>
      <c r="N197" s="7">
        <f t="shared" ref="N197:N208" si="35">D197+F197+J197+L197+H197</f>
        <v>418</v>
      </c>
    </row>
    <row r="198" spans="1:14" x14ac:dyDescent="0.25">
      <c r="A198" s="3">
        <v>76</v>
      </c>
      <c r="B198" s="4" t="s">
        <v>77</v>
      </c>
      <c r="C198" s="10">
        <v>332</v>
      </c>
      <c r="D198" s="10">
        <v>219</v>
      </c>
      <c r="E198" s="10">
        <v>143</v>
      </c>
      <c r="F198" s="10">
        <v>105</v>
      </c>
      <c r="G198" s="10">
        <v>2</v>
      </c>
      <c r="H198" s="10">
        <v>1</v>
      </c>
      <c r="I198" s="10">
        <v>10</v>
      </c>
      <c r="J198" s="10">
        <v>9</v>
      </c>
      <c r="K198" s="10">
        <v>11</v>
      </c>
      <c r="L198" s="10">
        <v>6</v>
      </c>
      <c r="M198" s="7">
        <f t="shared" si="34"/>
        <v>498</v>
      </c>
      <c r="N198" s="7">
        <f t="shared" si="35"/>
        <v>340</v>
      </c>
    </row>
    <row r="199" spans="1:14" ht="15" customHeight="1" x14ac:dyDescent="0.25">
      <c r="A199" s="3">
        <v>77</v>
      </c>
      <c r="B199" s="4" t="s">
        <v>78</v>
      </c>
      <c r="C199" s="10">
        <v>1204</v>
      </c>
      <c r="D199" s="10">
        <v>912</v>
      </c>
      <c r="E199" s="10">
        <v>414</v>
      </c>
      <c r="F199" s="10">
        <v>352</v>
      </c>
      <c r="G199" s="10">
        <v>42</v>
      </c>
      <c r="H199" s="10">
        <v>30</v>
      </c>
      <c r="I199" s="10">
        <v>61</v>
      </c>
      <c r="J199" s="10">
        <v>55</v>
      </c>
      <c r="K199" s="10">
        <v>34</v>
      </c>
      <c r="L199" s="10">
        <v>32</v>
      </c>
      <c r="M199" s="7">
        <f t="shared" si="34"/>
        <v>1755</v>
      </c>
      <c r="N199" s="7">
        <f t="shared" si="35"/>
        <v>1381</v>
      </c>
    </row>
    <row r="200" spans="1:14" x14ac:dyDescent="0.25">
      <c r="A200" s="3">
        <v>78</v>
      </c>
      <c r="B200" s="4" t="s">
        <v>79</v>
      </c>
      <c r="C200" s="10">
        <v>1040</v>
      </c>
      <c r="D200" s="10">
        <v>703</v>
      </c>
      <c r="E200" s="10">
        <v>252</v>
      </c>
      <c r="F200" s="10">
        <v>214</v>
      </c>
      <c r="G200" s="10">
        <v>65</v>
      </c>
      <c r="H200" s="10">
        <v>54</v>
      </c>
      <c r="I200" s="10">
        <v>39</v>
      </c>
      <c r="J200" s="10">
        <v>29</v>
      </c>
      <c r="K200" s="10">
        <v>32</v>
      </c>
      <c r="L200" s="10">
        <v>25</v>
      </c>
      <c r="M200" s="7">
        <f t="shared" si="34"/>
        <v>1428</v>
      </c>
      <c r="N200" s="7">
        <f t="shared" si="35"/>
        <v>1025</v>
      </c>
    </row>
    <row r="201" spans="1:14" x14ac:dyDescent="0.25">
      <c r="A201" s="3">
        <v>79</v>
      </c>
      <c r="B201" s="4" t="s">
        <v>109</v>
      </c>
      <c r="C201" s="10">
        <v>210</v>
      </c>
      <c r="D201" s="10">
        <v>197</v>
      </c>
      <c r="E201" s="10">
        <v>106</v>
      </c>
      <c r="F201" s="10">
        <v>102</v>
      </c>
      <c r="G201" s="10">
        <v>3</v>
      </c>
      <c r="H201" s="10">
        <v>3</v>
      </c>
      <c r="I201" s="10">
        <v>12</v>
      </c>
      <c r="J201" s="10">
        <v>12</v>
      </c>
      <c r="K201" s="10">
        <v>4</v>
      </c>
      <c r="L201" s="10">
        <v>4</v>
      </c>
      <c r="M201" s="7">
        <f t="shared" si="34"/>
        <v>335</v>
      </c>
      <c r="N201" s="7">
        <f t="shared" si="35"/>
        <v>318</v>
      </c>
    </row>
    <row r="202" spans="1:14" x14ac:dyDescent="0.25">
      <c r="A202" s="3">
        <v>80</v>
      </c>
      <c r="B202" s="4" t="s">
        <v>143</v>
      </c>
      <c r="C202" s="10">
        <v>129</v>
      </c>
      <c r="D202" s="10">
        <v>125</v>
      </c>
      <c r="E202" s="10">
        <v>37</v>
      </c>
      <c r="F202" s="10">
        <v>36</v>
      </c>
      <c r="G202" s="10">
        <v>1</v>
      </c>
      <c r="H202" s="10">
        <v>1</v>
      </c>
      <c r="I202" s="10">
        <v>2</v>
      </c>
      <c r="J202" s="10">
        <v>2</v>
      </c>
      <c r="K202" s="10">
        <v>2</v>
      </c>
      <c r="L202" s="10">
        <v>2</v>
      </c>
      <c r="M202" s="7">
        <f t="shared" si="34"/>
        <v>171</v>
      </c>
      <c r="N202" s="7">
        <f t="shared" si="35"/>
        <v>166</v>
      </c>
    </row>
    <row r="203" spans="1:14" x14ac:dyDescent="0.25">
      <c r="A203" s="3">
        <v>81</v>
      </c>
      <c r="B203" s="4" t="s">
        <v>144</v>
      </c>
      <c r="C203" s="10">
        <v>178</v>
      </c>
      <c r="D203" s="10">
        <v>163</v>
      </c>
      <c r="E203" s="10">
        <v>62</v>
      </c>
      <c r="F203" s="10">
        <v>62</v>
      </c>
      <c r="G203" s="10">
        <v>4</v>
      </c>
      <c r="H203" s="10">
        <v>4</v>
      </c>
      <c r="I203" s="10">
        <v>3</v>
      </c>
      <c r="J203" s="10">
        <v>3</v>
      </c>
      <c r="K203" s="10">
        <v>6</v>
      </c>
      <c r="L203" s="10">
        <v>6</v>
      </c>
      <c r="M203" s="7">
        <f t="shared" si="34"/>
        <v>253</v>
      </c>
      <c r="N203" s="7">
        <f t="shared" si="35"/>
        <v>238</v>
      </c>
    </row>
    <row r="204" spans="1:14" ht="15" customHeight="1" x14ac:dyDescent="0.25">
      <c r="A204" s="3">
        <v>82</v>
      </c>
      <c r="B204" s="47" t="s">
        <v>145</v>
      </c>
      <c r="C204" s="48">
        <v>127</v>
      </c>
      <c r="D204" s="10">
        <v>121</v>
      </c>
      <c r="E204" s="10">
        <v>75</v>
      </c>
      <c r="F204" s="10">
        <v>74</v>
      </c>
      <c r="G204" s="10">
        <v>7</v>
      </c>
      <c r="H204" s="10">
        <v>5</v>
      </c>
      <c r="I204" s="10">
        <v>5</v>
      </c>
      <c r="J204" s="10">
        <v>5</v>
      </c>
      <c r="K204" s="10">
        <v>4</v>
      </c>
      <c r="L204" s="10">
        <v>4</v>
      </c>
      <c r="M204" s="7">
        <f t="shared" si="34"/>
        <v>218</v>
      </c>
      <c r="N204" s="7">
        <f t="shared" si="35"/>
        <v>209</v>
      </c>
    </row>
    <row r="205" spans="1:14" x14ac:dyDescent="0.25">
      <c r="A205" s="3">
        <v>83</v>
      </c>
      <c r="B205" s="4" t="s">
        <v>146</v>
      </c>
      <c r="C205" s="10">
        <v>51</v>
      </c>
      <c r="D205" s="10">
        <v>51</v>
      </c>
      <c r="E205" s="10">
        <v>28</v>
      </c>
      <c r="F205" s="10">
        <v>28</v>
      </c>
      <c r="G205" s="10">
        <v>0</v>
      </c>
      <c r="H205" s="10">
        <v>0</v>
      </c>
      <c r="I205" s="10">
        <v>4</v>
      </c>
      <c r="J205" s="10">
        <v>4</v>
      </c>
      <c r="K205" s="10">
        <v>2</v>
      </c>
      <c r="L205" s="10">
        <v>2</v>
      </c>
      <c r="M205" s="7">
        <f t="shared" si="34"/>
        <v>85</v>
      </c>
      <c r="N205" s="7">
        <f t="shared" si="35"/>
        <v>85</v>
      </c>
    </row>
    <row r="206" spans="1:14" ht="15.75" customHeight="1" x14ac:dyDescent="0.25">
      <c r="A206" s="3">
        <v>84</v>
      </c>
      <c r="B206" s="4" t="s">
        <v>147</v>
      </c>
      <c r="C206" s="10">
        <v>52</v>
      </c>
      <c r="D206" s="10">
        <v>51</v>
      </c>
      <c r="E206" s="10">
        <v>44</v>
      </c>
      <c r="F206" s="10">
        <v>44</v>
      </c>
      <c r="G206" s="10">
        <v>0</v>
      </c>
      <c r="H206" s="10">
        <v>0</v>
      </c>
      <c r="I206" s="10">
        <v>2</v>
      </c>
      <c r="J206" s="10">
        <v>2</v>
      </c>
      <c r="K206" s="10">
        <v>2</v>
      </c>
      <c r="L206" s="10">
        <v>2</v>
      </c>
      <c r="M206" s="7">
        <f t="shared" si="34"/>
        <v>100</v>
      </c>
      <c r="N206" s="7">
        <f t="shared" si="35"/>
        <v>99</v>
      </c>
    </row>
    <row r="207" spans="1:14" x14ac:dyDescent="0.25">
      <c r="A207" s="3">
        <v>85</v>
      </c>
      <c r="B207" s="4" t="s">
        <v>148</v>
      </c>
      <c r="C207" s="10">
        <v>13</v>
      </c>
      <c r="D207" s="10">
        <v>13</v>
      </c>
      <c r="E207" s="10">
        <v>21</v>
      </c>
      <c r="F207" s="10">
        <v>21</v>
      </c>
      <c r="G207" s="10">
        <v>0</v>
      </c>
      <c r="H207" s="10">
        <v>0</v>
      </c>
      <c r="I207" s="10">
        <v>2</v>
      </c>
      <c r="J207" s="10">
        <v>2</v>
      </c>
      <c r="K207" s="10">
        <v>1</v>
      </c>
      <c r="L207" s="10">
        <v>1</v>
      </c>
      <c r="M207" s="7">
        <f t="shared" si="34"/>
        <v>37</v>
      </c>
      <c r="N207" s="7">
        <f t="shared" si="35"/>
        <v>37</v>
      </c>
    </row>
    <row r="208" spans="1:14" x14ac:dyDescent="0.25">
      <c r="A208" s="3">
        <v>86</v>
      </c>
      <c r="B208" s="4" t="s">
        <v>80</v>
      </c>
      <c r="C208" s="10">
        <v>241</v>
      </c>
      <c r="D208" s="10">
        <v>193</v>
      </c>
      <c r="E208" s="10">
        <v>82</v>
      </c>
      <c r="F208" s="10">
        <v>77</v>
      </c>
      <c r="G208" s="10">
        <v>8</v>
      </c>
      <c r="H208" s="10">
        <v>8</v>
      </c>
      <c r="I208" s="10">
        <v>8</v>
      </c>
      <c r="J208" s="10">
        <v>6</v>
      </c>
      <c r="K208" s="10">
        <v>6</v>
      </c>
      <c r="L208" s="10">
        <v>5</v>
      </c>
      <c r="M208" s="7">
        <f t="shared" si="34"/>
        <v>345</v>
      </c>
      <c r="N208" s="7">
        <f t="shared" si="35"/>
        <v>289</v>
      </c>
    </row>
    <row r="209" spans="1:14" x14ac:dyDescent="0.25">
      <c r="A209" s="25"/>
      <c r="B209" s="8" t="s">
        <v>10</v>
      </c>
      <c r="C209" s="9">
        <f t="shared" ref="C209:N209" si="36">SUM(C196:C208)</f>
        <v>4489</v>
      </c>
      <c r="D209" s="9">
        <f t="shared" si="36"/>
        <v>3532</v>
      </c>
      <c r="E209" s="9">
        <f t="shared" si="36"/>
        <v>1660</v>
      </c>
      <c r="F209" s="9">
        <f t="shared" si="36"/>
        <v>1474</v>
      </c>
      <c r="G209" s="9">
        <f t="shared" si="36"/>
        <v>142</v>
      </c>
      <c r="H209" s="9">
        <f t="shared" si="36"/>
        <v>113</v>
      </c>
      <c r="I209" s="9">
        <f t="shared" si="36"/>
        <v>193</v>
      </c>
      <c r="J209" s="9">
        <f t="shared" si="36"/>
        <v>170</v>
      </c>
      <c r="K209" s="9">
        <f t="shared" si="36"/>
        <v>134</v>
      </c>
      <c r="L209" s="9">
        <f t="shared" si="36"/>
        <v>112</v>
      </c>
      <c r="M209" s="9">
        <f t="shared" si="36"/>
        <v>6618</v>
      </c>
      <c r="N209" s="9">
        <f t="shared" si="36"/>
        <v>5401</v>
      </c>
    </row>
    <row r="210" spans="1:14" ht="15.75" x14ac:dyDescent="0.25">
      <c r="A210" s="62" t="s">
        <v>81</v>
      </c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4"/>
    </row>
    <row r="211" spans="1:14" ht="15.75" customHeight="1" x14ac:dyDescent="0.25">
      <c r="A211" s="3">
        <v>87</v>
      </c>
      <c r="B211" s="4" t="s">
        <v>82</v>
      </c>
      <c r="C211" s="17">
        <v>1272</v>
      </c>
      <c r="D211" s="17">
        <v>967</v>
      </c>
      <c r="E211" s="17">
        <v>425</v>
      </c>
      <c r="F211" s="17">
        <v>375</v>
      </c>
      <c r="G211" s="17">
        <v>64</v>
      </c>
      <c r="H211" s="17">
        <v>56</v>
      </c>
      <c r="I211" s="17">
        <v>37</v>
      </c>
      <c r="J211" s="17">
        <v>25</v>
      </c>
      <c r="K211" s="18">
        <v>28</v>
      </c>
      <c r="L211" s="18">
        <v>18</v>
      </c>
      <c r="M211" s="7">
        <f>C211+E211+I211+K211+G211</f>
        <v>1826</v>
      </c>
      <c r="N211" s="7">
        <f>D211+F211+J211+L211+H211</f>
        <v>1441</v>
      </c>
    </row>
    <row r="212" spans="1:14" x14ac:dyDescent="0.25">
      <c r="A212" s="3">
        <v>88</v>
      </c>
      <c r="B212" s="4" t="s">
        <v>93</v>
      </c>
      <c r="C212" s="17">
        <v>39</v>
      </c>
      <c r="D212" s="17">
        <v>3</v>
      </c>
      <c r="E212" s="17">
        <v>13</v>
      </c>
      <c r="F212" s="17">
        <v>0</v>
      </c>
      <c r="G212" s="17">
        <v>0</v>
      </c>
      <c r="H212" s="17">
        <v>0</v>
      </c>
      <c r="I212" s="17">
        <v>2</v>
      </c>
      <c r="J212" s="17">
        <v>0</v>
      </c>
      <c r="K212" s="18">
        <v>2</v>
      </c>
      <c r="L212" s="18">
        <v>0</v>
      </c>
      <c r="M212" s="7">
        <f t="shared" ref="M212:M215" si="37">C212+E212+I212+K212+G212</f>
        <v>56</v>
      </c>
      <c r="N212" s="7">
        <f t="shared" ref="N212:N215" si="38">D212+F212+J212+L212+H212</f>
        <v>3</v>
      </c>
    </row>
    <row r="213" spans="1:14" x14ac:dyDescent="0.25">
      <c r="A213" s="3">
        <v>89</v>
      </c>
      <c r="B213" s="4" t="s">
        <v>101</v>
      </c>
      <c r="C213" s="17">
        <v>26</v>
      </c>
      <c r="D213" s="17">
        <v>25</v>
      </c>
      <c r="E213" s="17">
        <v>16</v>
      </c>
      <c r="F213" s="17">
        <v>16</v>
      </c>
      <c r="G213" s="17">
        <v>1</v>
      </c>
      <c r="H213" s="17">
        <v>1</v>
      </c>
      <c r="I213" s="17">
        <v>2</v>
      </c>
      <c r="J213" s="17">
        <v>2</v>
      </c>
      <c r="K213" s="18">
        <v>0</v>
      </c>
      <c r="L213" s="18">
        <v>0</v>
      </c>
      <c r="M213" s="7">
        <f t="shared" si="37"/>
        <v>45</v>
      </c>
      <c r="N213" s="7">
        <f t="shared" si="38"/>
        <v>44</v>
      </c>
    </row>
    <row r="214" spans="1:14" x14ac:dyDescent="0.25">
      <c r="A214" s="3">
        <v>90</v>
      </c>
      <c r="B214" s="4" t="s">
        <v>83</v>
      </c>
      <c r="C214" s="19">
        <v>113</v>
      </c>
      <c r="D214" s="19">
        <v>53</v>
      </c>
      <c r="E214" s="19">
        <v>32</v>
      </c>
      <c r="F214" s="19">
        <v>25</v>
      </c>
      <c r="G214" s="19">
        <v>0</v>
      </c>
      <c r="H214" s="19">
        <v>0</v>
      </c>
      <c r="I214" s="19">
        <v>6</v>
      </c>
      <c r="J214" s="19">
        <v>4</v>
      </c>
      <c r="K214" s="18">
        <v>3</v>
      </c>
      <c r="L214" s="18">
        <v>2</v>
      </c>
      <c r="M214" s="7">
        <f t="shared" si="37"/>
        <v>154</v>
      </c>
      <c r="N214" s="7">
        <f t="shared" si="38"/>
        <v>84</v>
      </c>
    </row>
    <row r="215" spans="1:14" x14ac:dyDescent="0.25">
      <c r="A215" s="3">
        <v>91</v>
      </c>
      <c r="B215" s="15" t="s">
        <v>94</v>
      </c>
      <c r="C215" s="19">
        <v>50</v>
      </c>
      <c r="D215" s="19">
        <v>46</v>
      </c>
      <c r="E215" s="19">
        <v>16</v>
      </c>
      <c r="F215" s="19">
        <v>15</v>
      </c>
      <c r="G215" s="19">
        <v>3</v>
      </c>
      <c r="H215" s="19">
        <v>3</v>
      </c>
      <c r="I215" s="19">
        <v>3</v>
      </c>
      <c r="J215" s="19">
        <v>2</v>
      </c>
      <c r="K215" s="18">
        <v>2</v>
      </c>
      <c r="L215" s="18">
        <v>1</v>
      </c>
      <c r="M215" s="7">
        <f t="shared" si="37"/>
        <v>74</v>
      </c>
      <c r="N215" s="7">
        <f t="shared" si="38"/>
        <v>67</v>
      </c>
    </row>
    <row r="216" spans="1:14" x14ac:dyDescent="0.25">
      <c r="B216" s="8" t="s">
        <v>10</v>
      </c>
      <c r="C216" s="8">
        <f>SUM(C211:C215)</f>
        <v>1500</v>
      </c>
      <c r="D216" s="8">
        <f t="shared" ref="D216:N216" si="39">SUM(D211:D215)</f>
        <v>1094</v>
      </c>
      <c r="E216" s="8">
        <f t="shared" si="39"/>
        <v>502</v>
      </c>
      <c r="F216" s="8">
        <f t="shared" si="39"/>
        <v>431</v>
      </c>
      <c r="G216" s="8">
        <f t="shared" si="39"/>
        <v>68</v>
      </c>
      <c r="H216" s="8">
        <f t="shared" si="39"/>
        <v>60</v>
      </c>
      <c r="I216" s="8">
        <f t="shared" si="39"/>
        <v>50</v>
      </c>
      <c r="J216" s="8">
        <f t="shared" si="39"/>
        <v>33</v>
      </c>
      <c r="K216" s="8">
        <f t="shared" si="39"/>
        <v>35</v>
      </c>
      <c r="L216" s="8">
        <f t="shared" si="39"/>
        <v>21</v>
      </c>
      <c r="M216" s="8">
        <f t="shared" si="39"/>
        <v>2155</v>
      </c>
      <c r="N216" s="8">
        <f t="shared" si="39"/>
        <v>1639</v>
      </c>
    </row>
    <row r="217" spans="1:14" ht="15.75" x14ac:dyDescent="0.25">
      <c r="A217" s="76" t="s">
        <v>10</v>
      </c>
      <c r="B217" s="76"/>
      <c r="C217" s="49">
        <f t="shared" ref="C217:N217" si="40">SUM(C120+C167+C194+C209+C216)</f>
        <v>49554</v>
      </c>
      <c r="D217" s="49">
        <f t="shared" si="40"/>
        <v>31292</v>
      </c>
      <c r="E217" s="49">
        <f t="shared" si="40"/>
        <v>14617</v>
      </c>
      <c r="F217" s="49">
        <f t="shared" si="40"/>
        <v>11976</v>
      </c>
      <c r="G217" s="49">
        <f t="shared" si="40"/>
        <v>2862</v>
      </c>
      <c r="H217" s="49">
        <f t="shared" si="40"/>
        <v>2041</v>
      </c>
      <c r="I217" s="49">
        <f t="shared" si="40"/>
        <v>2542</v>
      </c>
      <c r="J217" s="49">
        <f t="shared" si="40"/>
        <v>2118</v>
      </c>
      <c r="K217" s="49">
        <f t="shared" si="40"/>
        <v>1818</v>
      </c>
      <c r="L217" s="49">
        <f t="shared" si="40"/>
        <v>1431</v>
      </c>
      <c r="M217" s="49">
        <f t="shared" si="40"/>
        <v>71393</v>
      </c>
      <c r="N217" s="49">
        <f t="shared" si="40"/>
        <v>48858</v>
      </c>
    </row>
    <row r="218" spans="1:14" ht="15.75" x14ac:dyDescent="0.25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</row>
    <row r="219" spans="1:14" ht="16.5" x14ac:dyDescent="0.25">
      <c r="A219" s="65" t="s">
        <v>0</v>
      </c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</row>
    <row r="220" spans="1:14" ht="15.75" x14ac:dyDescent="0.25">
      <c r="A220" s="66" t="s">
        <v>1</v>
      </c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</row>
    <row r="221" spans="1:14" ht="15.75" x14ac:dyDescent="0.25">
      <c r="A221" s="66" t="s">
        <v>149</v>
      </c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</row>
    <row r="222" spans="1:14" x14ac:dyDescent="0.25">
      <c r="A222" s="53" t="s">
        <v>2</v>
      </c>
      <c r="B222" s="53" t="s">
        <v>3</v>
      </c>
      <c r="C222" s="53" t="s">
        <v>112</v>
      </c>
      <c r="D222" s="53"/>
      <c r="E222" s="53" t="s">
        <v>113</v>
      </c>
      <c r="F222" s="53"/>
      <c r="G222" s="60" t="s">
        <v>7</v>
      </c>
      <c r="H222" s="61"/>
      <c r="I222" s="53" t="s">
        <v>114</v>
      </c>
      <c r="J222" s="53"/>
      <c r="K222" s="53" t="s">
        <v>115</v>
      </c>
      <c r="L222" s="53"/>
      <c r="M222" s="56" t="s">
        <v>8</v>
      </c>
      <c r="N222" s="53" t="s">
        <v>9</v>
      </c>
    </row>
    <row r="223" spans="1:14" x14ac:dyDescent="0.25">
      <c r="A223" s="53"/>
      <c r="B223" s="53"/>
      <c r="C223" s="39" t="s">
        <v>116</v>
      </c>
      <c r="D223" s="39" t="s">
        <v>118</v>
      </c>
      <c r="E223" s="39" t="s">
        <v>116</v>
      </c>
      <c r="F223" s="39" t="s">
        <v>118</v>
      </c>
      <c r="G223" s="39" t="s">
        <v>116</v>
      </c>
      <c r="H223" s="39" t="s">
        <v>118</v>
      </c>
      <c r="I223" s="39" t="s">
        <v>116</v>
      </c>
      <c r="J223" s="39" t="s">
        <v>118</v>
      </c>
      <c r="K223" s="39" t="s">
        <v>116</v>
      </c>
      <c r="L223" s="39" t="s">
        <v>118</v>
      </c>
      <c r="M223" s="56"/>
      <c r="N223" s="53"/>
    </row>
    <row r="224" spans="1:14" ht="15.75" x14ac:dyDescent="0.25">
      <c r="A224" s="67" t="s">
        <v>12</v>
      </c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9"/>
    </row>
    <row r="225" spans="1:14" x14ac:dyDescent="0.25">
      <c r="A225" s="3">
        <v>1</v>
      </c>
      <c r="B225" s="4" t="s">
        <v>13</v>
      </c>
      <c r="C225" s="5">
        <v>2735</v>
      </c>
      <c r="D225" s="5">
        <v>1268</v>
      </c>
      <c r="E225" s="5">
        <v>707</v>
      </c>
      <c r="F225" s="5">
        <v>515</v>
      </c>
      <c r="G225" s="5">
        <v>312</v>
      </c>
      <c r="H225" s="5">
        <v>171</v>
      </c>
      <c r="I225" s="5">
        <v>62</v>
      </c>
      <c r="J225" s="5">
        <v>52</v>
      </c>
      <c r="K225" s="6">
        <v>33</v>
      </c>
      <c r="L225" s="6">
        <v>29</v>
      </c>
      <c r="M225" s="7">
        <f>C225+E225+G225+I225+K225</f>
        <v>3849</v>
      </c>
      <c r="N225" s="7">
        <f>D225+F225+H225+J225+L225</f>
        <v>2035</v>
      </c>
    </row>
    <row r="226" spans="1:14" x14ac:dyDescent="0.25">
      <c r="A226" s="12">
        <v>2</v>
      </c>
      <c r="B226" s="13" t="s">
        <v>14</v>
      </c>
      <c r="C226" s="43">
        <v>201</v>
      </c>
      <c r="D226" s="43">
        <v>108</v>
      </c>
      <c r="E226" s="43">
        <v>16</v>
      </c>
      <c r="F226" s="43">
        <v>12</v>
      </c>
      <c r="G226" s="43">
        <v>0</v>
      </c>
      <c r="H226" s="43">
        <v>0</v>
      </c>
      <c r="I226" s="43">
        <v>0</v>
      </c>
      <c r="J226" s="43">
        <v>0</v>
      </c>
      <c r="K226" s="43">
        <v>0</v>
      </c>
      <c r="L226" s="43">
        <v>0</v>
      </c>
      <c r="M226" s="31">
        <f t="shared" ref="M226:M227" si="41">C226+E226+G226+I226+K226</f>
        <v>217</v>
      </c>
      <c r="N226" s="31">
        <f t="shared" ref="N226:N227" si="42">D226+F226+H226+J226+L226</f>
        <v>120</v>
      </c>
    </row>
    <row r="227" spans="1:14" x14ac:dyDescent="0.25">
      <c r="A227" s="27">
        <v>3</v>
      </c>
      <c r="B227" s="4" t="s">
        <v>95</v>
      </c>
      <c r="C227" s="5">
        <v>144</v>
      </c>
      <c r="D227" s="5">
        <v>94</v>
      </c>
      <c r="E227" s="5">
        <v>14</v>
      </c>
      <c r="F227" s="5">
        <v>9</v>
      </c>
      <c r="G227" s="5">
        <v>47</v>
      </c>
      <c r="H227" s="5">
        <v>22</v>
      </c>
      <c r="I227" s="5">
        <v>0</v>
      </c>
      <c r="J227" s="5">
        <v>0</v>
      </c>
      <c r="K227" s="6">
        <v>0</v>
      </c>
      <c r="L227" s="6">
        <v>0</v>
      </c>
      <c r="M227" s="7">
        <f t="shared" si="41"/>
        <v>205</v>
      </c>
      <c r="N227" s="7">
        <f t="shared" si="42"/>
        <v>125</v>
      </c>
    </row>
    <row r="228" spans="1:14" x14ac:dyDescent="0.25">
      <c r="B228" s="8" t="s">
        <v>10</v>
      </c>
      <c r="C228" s="9">
        <f>C227+C225</f>
        <v>2879</v>
      </c>
      <c r="D228" s="9">
        <f t="shared" ref="D228:N228" si="43">D227+D225</f>
        <v>1362</v>
      </c>
      <c r="E228" s="9">
        <f t="shared" si="43"/>
        <v>721</v>
      </c>
      <c r="F228" s="9">
        <f t="shared" si="43"/>
        <v>524</v>
      </c>
      <c r="G228" s="9">
        <f t="shared" si="43"/>
        <v>359</v>
      </c>
      <c r="H228" s="9">
        <f t="shared" si="43"/>
        <v>193</v>
      </c>
      <c r="I228" s="9">
        <f t="shared" si="43"/>
        <v>62</v>
      </c>
      <c r="J228" s="9">
        <f t="shared" si="43"/>
        <v>52</v>
      </c>
      <c r="K228" s="9">
        <f t="shared" si="43"/>
        <v>33</v>
      </c>
      <c r="L228" s="9">
        <f t="shared" si="43"/>
        <v>29</v>
      </c>
      <c r="M228" s="9">
        <f t="shared" si="43"/>
        <v>4054</v>
      </c>
      <c r="N228" s="9">
        <f t="shared" si="43"/>
        <v>2160</v>
      </c>
    </row>
    <row r="229" spans="1:14" ht="15.75" x14ac:dyDescent="0.25">
      <c r="A229" s="67" t="s">
        <v>15</v>
      </c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9"/>
    </row>
    <row r="230" spans="1:14" x14ac:dyDescent="0.25">
      <c r="A230" s="3">
        <v>4</v>
      </c>
      <c r="B230" s="4" t="s">
        <v>16</v>
      </c>
      <c r="C230" s="10">
        <v>3392</v>
      </c>
      <c r="D230" s="10">
        <v>1640</v>
      </c>
      <c r="E230" s="10">
        <v>639</v>
      </c>
      <c r="F230" s="10">
        <v>456</v>
      </c>
      <c r="G230" s="10">
        <v>176</v>
      </c>
      <c r="H230" s="10">
        <v>92</v>
      </c>
      <c r="I230" s="10">
        <v>0</v>
      </c>
      <c r="J230" s="10">
        <v>0</v>
      </c>
      <c r="K230" s="10">
        <v>0</v>
      </c>
      <c r="L230" s="10">
        <v>0</v>
      </c>
      <c r="M230" s="7">
        <f>C230+E230+G230+I230+K230</f>
        <v>4207</v>
      </c>
      <c r="N230" s="7">
        <f>SUM(D230+F230+H230+J230+L230)</f>
        <v>2188</v>
      </c>
    </row>
    <row r="231" spans="1:14" x14ac:dyDescent="0.25">
      <c r="A231" s="3">
        <v>5</v>
      </c>
      <c r="B231" s="4" t="s">
        <v>17</v>
      </c>
      <c r="C231" s="11">
        <v>2024</v>
      </c>
      <c r="D231" s="11">
        <v>487</v>
      </c>
      <c r="E231" s="11">
        <v>542</v>
      </c>
      <c r="F231" s="11">
        <v>268</v>
      </c>
      <c r="G231" s="11">
        <v>9</v>
      </c>
      <c r="H231" s="11">
        <v>5</v>
      </c>
      <c r="I231" s="11">
        <v>0</v>
      </c>
      <c r="J231" s="11">
        <v>0</v>
      </c>
      <c r="K231" s="10">
        <v>0</v>
      </c>
      <c r="L231" s="10">
        <v>0</v>
      </c>
      <c r="M231" s="7">
        <f t="shared" ref="M231:M274" si="44">C231+E231+G231+I231+K231</f>
        <v>2575</v>
      </c>
      <c r="N231" s="7">
        <f t="shared" ref="N231:N274" si="45">SUM(D231+F231+H231+J231+L231)</f>
        <v>760</v>
      </c>
    </row>
    <row r="232" spans="1:14" x14ac:dyDescent="0.25">
      <c r="A232" s="3">
        <v>6</v>
      </c>
      <c r="B232" s="4" t="s">
        <v>18</v>
      </c>
      <c r="C232" s="11">
        <v>218</v>
      </c>
      <c r="D232" s="11">
        <v>211</v>
      </c>
      <c r="E232" s="11">
        <v>215</v>
      </c>
      <c r="F232" s="11">
        <v>212</v>
      </c>
      <c r="G232" s="11">
        <v>0</v>
      </c>
      <c r="H232" s="11">
        <v>0</v>
      </c>
      <c r="I232" s="11">
        <v>0</v>
      </c>
      <c r="J232" s="11">
        <v>0</v>
      </c>
      <c r="K232" s="10">
        <v>0</v>
      </c>
      <c r="L232" s="10">
        <v>0</v>
      </c>
      <c r="M232" s="7">
        <f t="shared" si="44"/>
        <v>433</v>
      </c>
      <c r="N232" s="7">
        <f t="shared" si="45"/>
        <v>423</v>
      </c>
    </row>
    <row r="233" spans="1:14" x14ac:dyDescent="0.25">
      <c r="A233" s="3">
        <v>7</v>
      </c>
      <c r="B233" s="4" t="s">
        <v>19</v>
      </c>
      <c r="C233" s="11">
        <v>706</v>
      </c>
      <c r="D233" s="10">
        <v>390</v>
      </c>
      <c r="E233" s="11">
        <v>73</v>
      </c>
      <c r="F233" s="11">
        <v>56</v>
      </c>
      <c r="G233" s="11">
        <v>101</v>
      </c>
      <c r="H233" s="11">
        <v>57</v>
      </c>
      <c r="I233" s="11">
        <v>3</v>
      </c>
      <c r="J233" s="11">
        <v>2</v>
      </c>
      <c r="K233" s="10">
        <v>0</v>
      </c>
      <c r="L233" s="10">
        <v>0</v>
      </c>
      <c r="M233" s="7">
        <f t="shared" si="44"/>
        <v>883</v>
      </c>
      <c r="N233" s="7">
        <f t="shared" si="45"/>
        <v>505</v>
      </c>
    </row>
    <row r="234" spans="1:14" x14ac:dyDescent="0.25">
      <c r="A234" s="3">
        <v>8</v>
      </c>
      <c r="B234" s="4" t="s">
        <v>20</v>
      </c>
      <c r="C234" s="11">
        <v>1549</v>
      </c>
      <c r="D234" s="11">
        <v>1081</v>
      </c>
      <c r="E234" s="11">
        <v>295</v>
      </c>
      <c r="F234" s="11">
        <v>241</v>
      </c>
      <c r="G234" s="11">
        <v>148</v>
      </c>
      <c r="H234" s="11">
        <v>106</v>
      </c>
      <c r="I234" s="11">
        <v>30</v>
      </c>
      <c r="J234" s="11">
        <v>27</v>
      </c>
      <c r="K234" s="10">
        <v>31</v>
      </c>
      <c r="L234" s="10">
        <v>30</v>
      </c>
      <c r="M234" s="7">
        <f t="shared" si="44"/>
        <v>2053</v>
      </c>
      <c r="N234" s="7">
        <f t="shared" si="45"/>
        <v>1485</v>
      </c>
    </row>
    <row r="235" spans="1:14" x14ac:dyDescent="0.25">
      <c r="A235" s="3">
        <v>9</v>
      </c>
      <c r="B235" s="4" t="s">
        <v>21</v>
      </c>
      <c r="C235" s="11">
        <v>2056</v>
      </c>
      <c r="D235" s="11">
        <v>1091</v>
      </c>
      <c r="E235" s="11">
        <v>827</v>
      </c>
      <c r="F235" s="11">
        <v>649</v>
      </c>
      <c r="G235" s="11">
        <v>9</v>
      </c>
      <c r="H235" s="11">
        <v>4</v>
      </c>
      <c r="I235" s="11">
        <v>-6</v>
      </c>
      <c r="J235" s="11">
        <v>0</v>
      </c>
      <c r="K235" s="10">
        <v>0</v>
      </c>
      <c r="L235" s="10">
        <v>0</v>
      </c>
      <c r="M235" s="7">
        <f t="shared" si="44"/>
        <v>2886</v>
      </c>
      <c r="N235" s="7">
        <f t="shared" si="45"/>
        <v>1744</v>
      </c>
    </row>
    <row r="236" spans="1:14" x14ac:dyDescent="0.25">
      <c r="A236" s="3">
        <v>10</v>
      </c>
      <c r="B236" s="4" t="s">
        <v>22</v>
      </c>
      <c r="C236" s="11">
        <v>678</v>
      </c>
      <c r="D236" s="11">
        <v>475</v>
      </c>
      <c r="E236" s="11">
        <v>91</v>
      </c>
      <c r="F236" s="11">
        <v>73</v>
      </c>
      <c r="G236" s="11">
        <v>13</v>
      </c>
      <c r="H236" s="11">
        <v>10</v>
      </c>
      <c r="I236" s="11">
        <v>10</v>
      </c>
      <c r="J236" s="11">
        <v>9</v>
      </c>
      <c r="K236" s="10">
        <v>8</v>
      </c>
      <c r="L236" s="10">
        <v>8</v>
      </c>
      <c r="M236" s="7">
        <f t="shared" si="44"/>
        <v>800</v>
      </c>
      <c r="N236" s="7">
        <f t="shared" si="45"/>
        <v>575</v>
      </c>
    </row>
    <row r="237" spans="1:14" x14ac:dyDescent="0.25">
      <c r="A237" s="3">
        <v>11</v>
      </c>
      <c r="B237" s="4" t="s">
        <v>23</v>
      </c>
      <c r="C237" s="11">
        <v>304</v>
      </c>
      <c r="D237" s="11">
        <v>259</v>
      </c>
      <c r="E237" s="11">
        <v>214</v>
      </c>
      <c r="F237" s="11">
        <v>196</v>
      </c>
      <c r="G237" s="11">
        <v>14</v>
      </c>
      <c r="H237" s="11">
        <v>13</v>
      </c>
      <c r="I237" s="11">
        <v>0</v>
      </c>
      <c r="J237" s="11">
        <v>0</v>
      </c>
      <c r="K237" s="10">
        <v>0</v>
      </c>
      <c r="L237" s="10">
        <v>0</v>
      </c>
      <c r="M237" s="7">
        <f t="shared" si="44"/>
        <v>532</v>
      </c>
      <c r="N237" s="7">
        <f t="shared" si="45"/>
        <v>468</v>
      </c>
    </row>
    <row r="238" spans="1:14" x14ac:dyDescent="0.25">
      <c r="A238" s="3">
        <v>12</v>
      </c>
      <c r="B238" s="4" t="s">
        <v>111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80</v>
      </c>
      <c r="J238" s="11">
        <v>70</v>
      </c>
      <c r="K238" s="10">
        <v>65</v>
      </c>
      <c r="L238" s="10">
        <v>56</v>
      </c>
      <c r="M238" s="7">
        <f t="shared" si="44"/>
        <v>145</v>
      </c>
      <c r="N238" s="7">
        <f t="shared" si="45"/>
        <v>126</v>
      </c>
    </row>
    <row r="239" spans="1:14" x14ac:dyDescent="0.25">
      <c r="A239" s="12">
        <v>13</v>
      </c>
      <c r="B239" s="13" t="s">
        <v>24</v>
      </c>
      <c r="C239" s="11">
        <v>380</v>
      </c>
      <c r="D239" s="11">
        <v>224</v>
      </c>
      <c r="E239" s="11">
        <v>131</v>
      </c>
      <c r="F239" s="11">
        <v>35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7">
        <f t="shared" si="44"/>
        <v>511</v>
      </c>
      <c r="N239" s="7">
        <f t="shared" si="45"/>
        <v>259</v>
      </c>
    </row>
    <row r="240" spans="1:14" x14ac:dyDescent="0.25">
      <c r="A240" s="12">
        <v>14</v>
      </c>
      <c r="B240" s="13" t="s">
        <v>25</v>
      </c>
      <c r="C240" s="11">
        <v>167</v>
      </c>
      <c r="D240" s="11">
        <v>149</v>
      </c>
      <c r="E240" s="11">
        <v>69</v>
      </c>
      <c r="F240" s="11">
        <v>57</v>
      </c>
      <c r="G240" s="11">
        <v>5</v>
      </c>
      <c r="H240" s="11">
        <v>3</v>
      </c>
      <c r="I240" s="11">
        <v>6</v>
      </c>
      <c r="J240" s="11">
        <v>3</v>
      </c>
      <c r="K240" s="11">
        <v>9</v>
      </c>
      <c r="L240" s="11">
        <v>7</v>
      </c>
      <c r="M240" s="7">
        <f t="shared" si="44"/>
        <v>256</v>
      </c>
      <c r="N240" s="7">
        <f t="shared" si="45"/>
        <v>219</v>
      </c>
    </row>
    <row r="241" spans="1:14" x14ac:dyDescent="0.25">
      <c r="A241" s="12">
        <v>15</v>
      </c>
      <c r="B241" s="13" t="s">
        <v>26</v>
      </c>
      <c r="C241" s="11">
        <v>338</v>
      </c>
      <c r="D241" s="11">
        <v>310</v>
      </c>
      <c r="E241" s="11">
        <v>145</v>
      </c>
      <c r="F241" s="11">
        <v>169</v>
      </c>
      <c r="G241" s="11">
        <v>4</v>
      </c>
      <c r="H241" s="11">
        <v>2</v>
      </c>
      <c r="I241" s="11">
        <v>4</v>
      </c>
      <c r="J241" s="11">
        <v>0</v>
      </c>
      <c r="K241" s="11">
        <v>0</v>
      </c>
      <c r="L241" s="11">
        <v>0</v>
      </c>
      <c r="M241" s="7">
        <f t="shared" si="44"/>
        <v>491</v>
      </c>
      <c r="N241" s="7">
        <f t="shared" si="45"/>
        <v>481</v>
      </c>
    </row>
    <row r="242" spans="1:14" x14ac:dyDescent="0.25">
      <c r="A242" s="12">
        <v>16</v>
      </c>
      <c r="B242" s="13" t="s">
        <v>27</v>
      </c>
      <c r="C242" s="11">
        <v>1062</v>
      </c>
      <c r="D242" s="11">
        <v>662</v>
      </c>
      <c r="E242" s="11">
        <v>121</v>
      </c>
      <c r="F242" s="11">
        <v>117</v>
      </c>
      <c r="G242" s="11">
        <v>62</v>
      </c>
      <c r="H242" s="11">
        <v>53</v>
      </c>
      <c r="I242" s="11">
        <v>4</v>
      </c>
      <c r="J242" s="11">
        <v>3</v>
      </c>
      <c r="K242" s="11">
        <v>8</v>
      </c>
      <c r="L242" s="11">
        <v>7</v>
      </c>
      <c r="M242" s="7">
        <f t="shared" si="44"/>
        <v>1257</v>
      </c>
      <c r="N242" s="7">
        <f t="shared" si="45"/>
        <v>842</v>
      </c>
    </row>
    <row r="243" spans="1:14" x14ac:dyDescent="0.25">
      <c r="A243" s="12">
        <v>17</v>
      </c>
      <c r="B243" s="13" t="s">
        <v>28</v>
      </c>
      <c r="C243" s="11">
        <v>831</v>
      </c>
      <c r="D243" s="11">
        <v>585</v>
      </c>
      <c r="E243" s="11">
        <v>162</v>
      </c>
      <c r="F243" s="11">
        <v>139</v>
      </c>
      <c r="G243" s="11">
        <v>43</v>
      </c>
      <c r="H243" s="11">
        <v>36</v>
      </c>
      <c r="I243" s="11">
        <v>0</v>
      </c>
      <c r="J243" s="11">
        <v>0</v>
      </c>
      <c r="K243" s="11">
        <v>0</v>
      </c>
      <c r="L243" s="11">
        <v>0</v>
      </c>
      <c r="M243" s="7">
        <f t="shared" si="44"/>
        <v>1036</v>
      </c>
      <c r="N243" s="7">
        <f t="shared" si="45"/>
        <v>760</v>
      </c>
    </row>
    <row r="244" spans="1:14" x14ac:dyDescent="0.25">
      <c r="A244" s="12">
        <v>18</v>
      </c>
      <c r="B244" s="13" t="s">
        <v>29</v>
      </c>
      <c r="C244" s="11">
        <v>1337</v>
      </c>
      <c r="D244" s="11">
        <v>700</v>
      </c>
      <c r="E244" s="11">
        <v>366</v>
      </c>
      <c r="F244" s="11">
        <v>285</v>
      </c>
      <c r="G244" s="11">
        <v>156</v>
      </c>
      <c r="H244" s="11">
        <v>134</v>
      </c>
      <c r="I244" s="11">
        <v>22</v>
      </c>
      <c r="J244" s="11">
        <v>11</v>
      </c>
      <c r="K244" s="11">
        <v>29</v>
      </c>
      <c r="L244" s="11">
        <v>12</v>
      </c>
      <c r="M244" s="7">
        <f t="shared" si="44"/>
        <v>1910</v>
      </c>
      <c r="N244" s="7">
        <f t="shared" si="45"/>
        <v>1142</v>
      </c>
    </row>
    <row r="245" spans="1:14" x14ac:dyDescent="0.25">
      <c r="A245" s="12">
        <v>19</v>
      </c>
      <c r="B245" s="13" t="s">
        <v>30</v>
      </c>
      <c r="C245" s="11">
        <v>66</v>
      </c>
      <c r="D245" s="11">
        <v>55</v>
      </c>
      <c r="E245" s="11">
        <v>7</v>
      </c>
      <c r="F245" s="11">
        <v>7</v>
      </c>
      <c r="G245" s="11">
        <v>41</v>
      </c>
      <c r="H245" s="11">
        <v>42</v>
      </c>
      <c r="I245" s="11">
        <v>0</v>
      </c>
      <c r="J245" s="11">
        <v>0</v>
      </c>
      <c r="K245" s="11">
        <v>0</v>
      </c>
      <c r="L245" s="11">
        <v>0</v>
      </c>
      <c r="M245" s="7">
        <f t="shared" si="44"/>
        <v>114</v>
      </c>
      <c r="N245" s="7">
        <f t="shared" si="45"/>
        <v>104</v>
      </c>
    </row>
    <row r="246" spans="1:14" x14ac:dyDescent="0.25">
      <c r="A246" s="12">
        <v>20</v>
      </c>
      <c r="B246" s="13" t="s">
        <v>31</v>
      </c>
      <c r="C246" s="11">
        <v>2507</v>
      </c>
      <c r="D246" s="11">
        <v>1005</v>
      </c>
      <c r="E246" s="11">
        <v>509</v>
      </c>
      <c r="F246" s="11">
        <v>287</v>
      </c>
      <c r="G246" s="11">
        <v>123</v>
      </c>
      <c r="H246" s="11">
        <v>48</v>
      </c>
      <c r="I246" s="11">
        <v>0</v>
      </c>
      <c r="J246" s="11">
        <v>0</v>
      </c>
      <c r="K246" s="11">
        <v>0</v>
      </c>
      <c r="L246" s="11">
        <v>0</v>
      </c>
      <c r="M246" s="7">
        <f>C246+E246+G246+I246+K246</f>
        <v>3139</v>
      </c>
      <c r="N246" s="7">
        <f t="shared" si="45"/>
        <v>1340</v>
      </c>
    </row>
    <row r="247" spans="1:14" x14ac:dyDescent="0.25">
      <c r="A247" s="12">
        <v>21</v>
      </c>
      <c r="B247" s="13" t="s">
        <v>32</v>
      </c>
      <c r="C247" s="11">
        <v>3616</v>
      </c>
      <c r="D247" s="11">
        <v>1677</v>
      </c>
      <c r="E247" s="11">
        <v>423</v>
      </c>
      <c r="F247" s="11">
        <v>314</v>
      </c>
      <c r="G247" s="11">
        <v>159</v>
      </c>
      <c r="H247" s="11">
        <v>98</v>
      </c>
      <c r="I247" s="11">
        <v>0</v>
      </c>
      <c r="J247" s="11">
        <v>0</v>
      </c>
      <c r="K247" s="11">
        <v>0</v>
      </c>
      <c r="L247" s="11">
        <v>0</v>
      </c>
      <c r="M247" s="7">
        <f t="shared" si="44"/>
        <v>4198</v>
      </c>
      <c r="N247" s="7">
        <f t="shared" si="45"/>
        <v>2089</v>
      </c>
    </row>
    <row r="248" spans="1:14" x14ac:dyDescent="0.25">
      <c r="A248" s="12">
        <v>22</v>
      </c>
      <c r="B248" s="13" t="s">
        <v>33</v>
      </c>
      <c r="C248" s="11">
        <v>861</v>
      </c>
      <c r="D248" s="11">
        <v>624</v>
      </c>
      <c r="E248" s="11">
        <v>416</v>
      </c>
      <c r="F248" s="11">
        <v>342</v>
      </c>
      <c r="G248" s="11">
        <v>14</v>
      </c>
      <c r="H248" s="11">
        <v>9</v>
      </c>
      <c r="I248" s="11">
        <v>0</v>
      </c>
      <c r="J248" s="11">
        <v>0</v>
      </c>
      <c r="K248" s="11">
        <v>0</v>
      </c>
      <c r="L248" s="11">
        <v>0</v>
      </c>
      <c r="M248" s="7">
        <f t="shared" si="44"/>
        <v>1291</v>
      </c>
      <c r="N248" s="7">
        <f t="shared" si="45"/>
        <v>975</v>
      </c>
    </row>
    <row r="249" spans="1:14" x14ac:dyDescent="0.25">
      <c r="A249" s="12">
        <v>23</v>
      </c>
      <c r="B249" s="13" t="s">
        <v>34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209</v>
      </c>
      <c r="J249" s="11">
        <v>146</v>
      </c>
      <c r="K249" s="11">
        <v>150</v>
      </c>
      <c r="L249" s="11">
        <v>104</v>
      </c>
      <c r="M249" s="7">
        <f t="shared" si="44"/>
        <v>359</v>
      </c>
      <c r="N249" s="7">
        <f t="shared" si="45"/>
        <v>250</v>
      </c>
    </row>
    <row r="250" spans="1:14" x14ac:dyDescent="0.25">
      <c r="A250" s="12">
        <v>24</v>
      </c>
      <c r="B250" s="13" t="s">
        <v>35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93</v>
      </c>
      <c r="J250" s="11">
        <v>74</v>
      </c>
      <c r="K250" s="11">
        <v>106</v>
      </c>
      <c r="L250" s="11">
        <v>57</v>
      </c>
      <c r="M250" s="7">
        <f t="shared" si="44"/>
        <v>199</v>
      </c>
      <c r="N250" s="7">
        <f t="shared" si="45"/>
        <v>131</v>
      </c>
    </row>
    <row r="251" spans="1:14" x14ac:dyDescent="0.25">
      <c r="A251" s="12">
        <v>25</v>
      </c>
      <c r="B251" s="13" t="s">
        <v>36</v>
      </c>
      <c r="C251" s="11">
        <v>411</v>
      </c>
      <c r="D251" s="11">
        <v>239</v>
      </c>
      <c r="E251" s="11">
        <v>190</v>
      </c>
      <c r="F251" s="11">
        <v>70</v>
      </c>
      <c r="G251" s="11">
        <v>1</v>
      </c>
      <c r="H251" s="11">
        <v>1</v>
      </c>
      <c r="I251" s="11">
        <v>1</v>
      </c>
      <c r="J251" s="11">
        <v>0</v>
      </c>
      <c r="K251" s="11">
        <v>0</v>
      </c>
      <c r="L251" s="11">
        <v>0</v>
      </c>
      <c r="M251" s="7">
        <f t="shared" si="44"/>
        <v>603</v>
      </c>
      <c r="N251" s="7">
        <f t="shared" si="45"/>
        <v>310</v>
      </c>
    </row>
    <row r="252" spans="1:14" x14ac:dyDescent="0.25">
      <c r="A252" s="12">
        <v>26</v>
      </c>
      <c r="B252" s="13" t="s">
        <v>37</v>
      </c>
      <c r="C252" s="11">
        <v>549</v>
      </c>
      <c r="D252" s="11">
        <v>490</v>
      </c>
      <c r="E252" s="11">
        <v>163</v>
      </c>
      <c r="F252" s="11">
        <v>139</v>
      </c>
      <c r="G252" s="11">
        <v>33</v>
      </c>
      <c r="H252" s="11">
        <v>28</v>
      </c>
      <c r="I252" s="11">
        <v>25</v>
      </c>
      <c r="J252" s="11">
        <v>18</v>
      </c>
      <c r="K252" s="11">
        <v>18</v>
      </c>
      <c r="L252" s="11">
        <v>10</v>
      </c>
      <c r="M252" s="7">
        <f t="shared" si="44"/>
        <v>788</v>
      </c>
      <c r="N252" s="7">
        <f t="shared" si="45"/>
        <v>685</v>
      </c>
    </row>
    <row r="253" spans="1:14" x14ac:dyDescent="0.25">
      <c r="A253" s="12">
        <v>27</v>
      </c>
      <c r="B253" s="13" t="s">
        <v>38</v>
      </c>
      <c r="C253" s="11">
        <v>301</v>
      </c>
      <c r="D253" s="11">
        <v>230</v>
      </c>
      <c r="E253" s="11">
        <v>333</v>
      </c>
      <c r="F253" s="11">
        <v>278</v>
      </c>
      <c r="G253" s="11">
        <v>0</v>
      </c>
      <c r="H253" s="11">
        <v>0</v>
      </c>
      <c r="I253" s="11">
        <v>29</v>
      </c>
      <c r="J253" s="11">
        <v>25</v>
      </c>
      <c r="K253" s="11">
        <v>27</v>
      </c>
      <c r="L253" s="11">
        <v>23</v>
      </c>
      <c r="M253" s="7">
        <f t="shared" si="44"/>
        <v>690</v>
      </c>
      <c r="N253" s="7">
        <f t="shared" si="45"/>
        <v>556</v>
      </c>
    </row>
    <row r="254" spans="1:14" x14ac:dyDescent="0.25">
      <c r="A254" s="12">
        <v>28</v>
      </c>
      <c r="B254" s="13" t="s">
        <v>39</v>
      </c>
      <c r="C254" s="11">
        <v>818</v>
      </c>
      <c r="D254" s="11">
        <v>546</v>
      </c>
      <c r="E254" s="11">
        <v>579</v>
      </c>
      <c r="F254" s="11">
        <v>467</v>
      </c>
      <c r="G254" s="11">
        <v>6</v>
      </c>
      <c r="H254" s="11">
        <v>6</v>
      </c>
      <c r="I254" s="11">
        <v>257</v>
      </c>
      <c r="J254" s="11">
        <v>162</v>
      </c>
      <c r="K254" s="11">
        <v>209</v>
      </c>
      <c r="L254" s="11">
        <v>104</v>
      </c>
      <c r="M254" s="7">
        <f t="shared" si="44"/>
        <v>1869</v>
      </c>
      <c r="N254" s="7">
        <f t="shared" si="45"/>
        <v>1285</v>
      </c>
    </row>
    <row r="255" spans="1:14" x14ac:dyDescent="0.25">
      <c r="A255" s="12">
        <v>29</v>
      </c>
      <c r="B255" s="13" t="s">
        <v>40</v>
      </c>
      <c r="C255" s="12">
        <v>346</v>
      </c>
      <c r="D255" s="12">
        <v>320</v>
      </c>
      <c r="E255" s="12">
        <v>111</v>
      </c>
      <c r="F255" s="12">
        <v>103</v>
      </c>
      <c r="G255" s="12">
        <v>64</v>
      </c>
      <c r="H255" s="12">
        <v>41</v>
      </c>
      <c r="I255" s="12">
        <v>12</v>
      </c>
      <c r="J255" s="12">
        <v>12</v>
      </c>
      <c r="K255" s="12">
        <v>6</v>
      </c>
      <c r="L255" s="12">
        <v>7</v>
      </c>
      <c r="M255" s="31">
        <f t="shared" si="44"/>
        <v>539</v>
      </c>
      <c r="N255" s="31">
        <f t="shared" si="45"/>
        <v>483</v>
      </c>
    </row>
    <row r="256" spans="1:14" x14ac:dyDescent="0.25">
      <c r="A256" s="12">
        <v>30</v>
      </c>
      <c r="B256" s="13" t="s">
        <v>129</v>
      </c>
      <c r="C256" s="11">
        <v>402</v>
      </c>
      <c r="D256" s="11">
        <v>353</v>
      </c>
      <c r="E256" s="11">
        <v>134</v>
      </c>
      <c r="F256" s="11">
        <v>120</v>
      </c>
      <c r="G256" s="11">
        <v>45</v>
      </c>
      <c r="H256" s="11">
        <v>39</v>
      </c>
      <c r="I256" s="11">
        <v>3</v>
      </c>
      <c r="J256" s="11">
        <v>3</v>
      </c>
      <c r="K256" s="11">
        <v>5</v>
      </c>
      <c r="L256" s="11">
        <v>4</v>
      </c>
      <c r="M256" s="7">
        <f t="shared" si="44"/>
        <v>589</v>
      </c>
      <c r="N256" s="7">
        <f t="shared" si="45"/>
        <v>519</v>
      </c>
    </row>
    <row r="257" spans="1:14" ht="15.75" customHeight="1" x14ac:dyDescent="0.25">
      <c r="A257" s="12">
        <v>31</v>
      </c>
      <c r="B257" s="13" t="s">
        <v>42</v>
      </c>
      <c r="C257" s="11">
        <v>382</v>
      </c>
      <c r="D257" s="11">
        <v>331</v>
      </c>
      <c r="E257" s="11">
        <v>88</v>
      </c>
      <c r="F257" s="11">
        <v>94</v>
      </c>
      <c r="G257" s="11">
        <v>18</v>
      </c>
      <c r="H257" s="11">
        <v>17</v>
      </c>
      <c r="I257" s="11">
        <v>5</v>
      </c>
      <c r="J257" s="11">
        <v>5</v>
      </c>
      <c r="K257" s="11">
        <v>6</v>
      </c>
      <c r="L257" s="11">
        <v>5</v>
      </c>
      <c r="M257" s="7">
        <f t="shared" si="44"/>
        <v>499</v>
      </c>
      <c r="N257" s="7">
        <f t="shared" si="45"/>
        <v>452</v>
      </c>
    </row>
    <row r="258" spans="1:14" x14ac:dyDescent="0.25">
      <c r="A258" s="12">
        <v>32</v>
      </c>
      <c r="B258" s="13" t="s">
        <v>43</v>
      </c>
      <c r="C258" s="11">
        <v>61</v>
      </c>
      <c r="D258" s="11">
        <v>59</v>
      </c>
      <c r="E258" s="11">
        <v>21</v>
      </c>
      <c r="F258" s="11">
        <v>19</v>
      </c>
      <c r="G258" s="11">
        <v>1</v>
      </c>
      <c r="H258" s="11">
        <v>1</v>
      </c>
      <c r="I258" s="11">
        <v>0</v>
      </c>
      <c r="J258" s="11">
        <v>0</v>
      </c>
      <c r="K258" s="11">
        <v>1</v>
      </c>
      <c r="L258" s="11">
        <v>0</v>
      </c>
      <c r="M258" s="7">
        <f t="shared" si="44"/>
        <v>84</v>
      </c>
      <c r="N258" s="7">
        <f t="shared" si="45"/>
        <v>79</v>
      </c>
    </row>
    <row r="259" spans="1:14" x14ac:dyDescent="0.25">
      <c r="A259" s="12">
        <v>33</v>
      </c>
      <c r="B259" s="13" t="s">
        <v>44</v>
      </c>
      <c r="C259" s="11">
        <v>46</v>
      </c>
      <c r="D259" s="11">
        <v>44</v>
      </c>
      <c r="E259" s="11">
        <v>19</v>
      </c>
      <c r="F259" s="11">
        <v>18</v>
      </c>
      <c r="G259" s="11">
        <v>11</v>
      </c>
      <c r="H259" s="11">
        <v>9</v>
      </c>
      <c r="I259" s="11">
        <v>1</v>
      </c>
      <c r="J259" s="11">
        <v>1</v>
      </c>
      <c r="K259" s="11">
        <v>0</v>
      </c>
      <c r="L259" s="11">
        <v>0</v>
      </c>
      <c r="M259" s="7">
        <f t="shared" si="44"/>
        <v>77</v>
      </c>
      <c r="N259" s="7">
        <f t="shared" si="45"/>
        <v>72</v>
      </c>
    </row>
    <row r="260" spans="1:14" x14ac:dyDescent="0.25">
      <c r="A260" s="12">
        <v>34</v>
      </c>
      <c r="B260" s="13" t="s">
        <v>45</v>
      </c>
      <c r="C260" s="11">
        <v>260</v>
      </c>
      <c r="D260" s="11">
        <v>194</v>
      </c>
      <c r="E260" s="11">
        <v>45</v>
      </c>
      <c r="F260" s="11">
        <v>38</v>
      </c>
      <c r="G260" s="11">
        <v>1</v>
      </c>
      <c r="H260" s="11">
        <v>2</v>
      </c>
      <c r="I260" s="11">
        <v>0</v>
      </c>
      <c r="J260" s="11">
        <v>0</v>
      </c>
      <c r="K260" s="11">
        <v>1</v>
      </c>
      <c r="L260" s="11">
        <v>0</v>
      </c>
      <c r="M260" s="7">
        <f t="shared" si="44"/>
        <v>307</v>
      </c>
      <c r="N260" s="7">
        <f t="shared" si="45"/>
        <v>234</v>
      </c>
    </row>
    <row r="261" spans="1:14" x14ac:dyDescent="0.25">
      <c r="A261" s="12">
        <v>35</v>
      </c>
      <c r="B261" s="13" t="s">
        <v>46</v>
      </c>
      <c r="C261" s="11">
        <v>405</v>
      </c>
      <c r="D261" s="11">
        <v>361</v>
      </c>
      <c r="E261" s="11">
        <v>98</v>
      </c>
      <c r="F261" s="11">
        <v>95</v>
      </c>
      <c r="G261" s="11">
        <v>65</v>
      </c>
      <c r="H261" s="11">
        <v>55</v>
      </c>
      <c r="I261" s="11">
        <v>2</v>
      </c>
      <c r="J261" s="11">
        <v>2</v>
      </c>
      <c r="K261" s="11">
        <v>9</v>
      </c>
      <c r="L261" s="11">
        <v>7</v>
      </c>
      <c r="M261" s="7">
        <f t="shared" si="44"/>
        <v>579</v>
      </c>
      <c r="N261" s="7">
        <f t="shared" si="45"/>
        <v>520</v>
      </c>
    </row>
    <row r="262" spans="1:14" x14ac:dyDescent="0.25">
      <c r="A262" s="12">
        <v>36</v>
      </c>
      <c r="B262" s="13" t="s">
        <v>47</v>
      </c>
      <c r="C262" s="11">
        <v>392</v>
      </c>
      <c r="D262" s="11">
        <v>378</v>
      </c>
      <c r="E262" s="11">
        <v>91</v>
      </c>
      <c r="F262" s="11">
        <v>90</v>
      </c>
      <c r="G262" s="11">
        <v>5</v>
      </c>
      <c r="H262" s="11">
        <v>3</v>
      </c>
      <c r="I262" s="11">
        <v>0</v>
      </c>
      <c r="J262" s="11">
        <v>0</v>
      </c>
      <c r="K262" s="11">
        <v>0</v>
      </c>
      <c r="L262" s="11">
        <v>0</v>
      </c>
      <c r="M262" s="7">
        <f t="shared" si="44"/>
        <v>488</v>
      </c>
      <c r="N262" s="7">
        <f t="shared" si="45"/>
        <v>471</v>
      </c>
    </row>
    <row r="263" spans="1:14" x14ac:dyDescent="0.25">
      <c r="A263" s="12">
        <v>37</v>
      </c>
      <c r="B263" s="13" t="s">
        <v>48</v>
      </c>
      <c r="C263" s="11">
        <v>67</v>
      </c>
      <c r="D263" s="11">
        <v>66</v>
      </c>
      <c r="E263" s="11">
        <v>34</v>
      </c>
      <c r="F263" s="11">
        <v>36</v>
      </c>
      <c r="G263" s="11">
        <v>7</v>
      </c>
      <c r="H263" s="11">
        <v>5</v>
      </c>
      <c r="I263" s="11">
        <v>1</v>
      </c>
      <c r="J263" s="11">
        <v>1</v>
      </c>
      <c r="K263" s="11">
        <v>1</v>
      </c>
      <c r="L263" s="11">
        <v>1</v>
      </c>
      <c r="M263" s="7">
        <f t="shared" si="44"/>
        <v>110</v>
      </c>
      <c r="N263" s="7">
        <f t="shared" si="45"/>
        <v>109</v>
      </c>
    </row>
    <row r="264" spans="1:14" x14ac:dyDescent="0.25">
      <c r="A264" s="12">
        <v>38</v>
      </c>
      <c r="B264" s="13" t="s">
        <v>49</v>
      </c>
      <c r="C264" s="11">
        <v>111</v>
      </c>
      <c r="D264" s="11">
        <v>113</v>
      </c>
      <c r="E264" s="11">
        <v>42</v>
      </c>
      <c r="F264" s="11">
        <v>39</v>
      </c>
      <c r="G264" s="11">
        <v>22</v>
      </c>
      <c r="H264" s="11">
        <v>21</v>
      </c>
      <c r="I264" s="11">
        <v>3</v>
      </c>
      <c r="J264" s="11">
        <v>3</v>
      </c>
      <c r="K264" s="11">
        <v>2</v>
      </c>
      <c r="L264" s="11">
        <v>2</v>
      </c>
      <c r="M264" s="7">
        <f t="shared" si="44"/>
        <v>180</v>
      </c>
      <c r="N264" s="7">
        <f t="shared" si="45"/>
        <v>178</v>
      </c>
    </row>
    <row r="265" spans="1:14" x14ac:dyDescent="0.25">
      <c r="A265" s="12">
        <v>39</v>
      </c>
      <c r="B265" s="13" t="s">
        <v>50</v>
      </c>
      <c r="C265" s="11">
        <v>197</v>
      </c>
      <c r="D265" s="11">
        <v>200</v>
      </c>
      <c r="E265" s="11">
        <v>65</v>
      </c>
      <c r="F265" s="11">
        <v>61</v>
      </c>
      <c r="G265" s="11">
        <v>4</v>
      </c>
      <c r="H265" s="11">
        <v>3</v>
      </c>
      <c r="I265" s="11">
        <v>0</v>
      </c>
      <c r="J265" s="11">
        <v>0</v>
      </c>
      <c r="K265" s="11">
        <v>2</v>
      </c>
      <c r="L265" s="11">
        <v>1</v>
      </c>
      <c r="M265" s="7">
        <f t="shared" si="44"/>
        <v>268</v>
      </c>
      <c r="N265" s="7">
        <f t="shared" si="45"/>
        <v>265</v>
      </c>
    </row>
    <row r="266" spans="1:14" x14ac:dyDescent="0.25">
      <c r="A266" s="12">
        <v>40</v>
      </c>
      <c r="B266" s="13" t="s">
        <v>96</v>
      </c>
      <c r="C266" s="11">
        <v>287</v>
      </c>
      <c r="D266" s="11">
        <v>246</v>
      </c>
      <c r="E266" s="11">
        <v>51</v>
      </c>
      <c r="F266" s="11">
        <v>54</v>
      </c>
      <c r="G266" s="11">
        <v>8</v>
      </c>
      <c r="H266" s="11">
        <v>6</v>
      </c>
      <c r="I266" s="11">
        <v>4</v>
      </c>
      <c r="J266" s="11">
        <v>4</v>
      </c>
      <c r="K266" s="11">
        <v>5</v>
      </c>
      <c r="L266" s="11">
        <v>6</v>
      </c>
      <c r="M266" s="7">
        <f t="shared" si="44"/>
        <v>355</v>
      </c>
      <c r="N266" s="7">
        <f t="shared" si="45"/>
        <v>316</v>
      </c>
    </row>
    <row r="267" spans="1:14" x14ac:dyDescent="0.25">
      <c r="A267" s="12">
        <v>41</v>
      </c>
      <c r="B267" s="13" t="s">
        <v>51</v>
      </c>
      <c r="C267" s="11">
        <v>356</v>
      </c>
      <c r="D267" s="11">
        <v>336</v>
      </c>
      <c r="E267" s="11">
        <v>63</v>
      </c>
      <c r="F267" s="11">
        <v>62</v>
      </c>
      <c r="G267" s="11">
        <v>20</v>
      </c>
      <c r="H267" s="11">
        <v>20</v>
      </c>
      <c r="I267" s="11">
        <v>2</v>
      </c>
      <c r="J267" s="11">
        <v>2</v>
      </c>
      <c r="K267" s="11">
        <v>5</v>
      </c>
      <c r="L267" s="11">
        <v>5</v>
      </c>
      <c r="M267" s="7">
        <f t="shared" si="44"/>
        <v>446</v>
      </c>
      <c r="N267" s="7">
        <f t="shared" si="45"/>
        <v>425</v>
      </c>
    </row>
    <row r="268" spans="1:14" x14ac:dyDescent="0.25">
      <c r="A268" s="12">
        <v>42</v>
      </c>
      <c r="B268" s="13" t="s">
        <v>52</v>
      </c>
      <c r="C268" s="11">
        <v>251</v>
      </c>
      <c r="D268" s="11">
        <v>262</v>
      </c>
      <c r="E268" s="11">
        <v>52</v>
      </c>
      <c r="F268" s="11">
        <v>43</v>
      </c>
      <c r="G268" s="11">
        <v>7</v>
      </c>
      <c r="H268" s="11">
        <v>7</v>
      </c>
      <c r="I268" s="11">
        <v>0</v>
      </c>
      <c r="J268" s="11">
        <v>0</v>
      </c>
      <c r="K268" s="11">
        <v>0</v>
      </c>
      <c r="L268" s="11">
        <v>0</v>
      </c>
      <c r="M268" s="7">
        <f t="shared" si="44"/>
        <v>310</v>
      </c>
      <c r="N268" s="7">
        <f t="shared" si="45"/>
        <v>312</v>
      </c>
    </row>
    <row r="269" spans="1:14" x14ac:dyDescent="0.25">
      <c r="A269" s="12">
        <v>43</v>
      </c>
      <c r="B269" s="13" t="s">
        <v>103</v>
      </c>
      <c r="C269" s="11">
        <v>65</v>
      </c>
      <c r="D269" s="11">
        <v>60</v>
      </c>
      <c r="E269" s="11">
        <v>26</v>
      </c>
      <c r="F269" s="11">
        <v>24</v>
      </c>
      <c r="G269" s="11">
        <v>2</v>
      </c>
      <c r="H269" s="11">
        <v>2</v>
      </c>
      <c r="I269" s="11">
        <v>4</v>
      </c>
      <c r="J269" s="11">
        <v>3</v>
      </c>
      <c r="K269" s="11">
        <v>1</v>
      </c>
      <c r="L269" s="11">
        <v>0</v>
      </c>
      <c r="M269" s="7">
        <f t="shared" si="44"/>
        <v>98</v>
      </c>
      <c r="N269" s="7">
        <f t="shared" si="45"/>
        <v>89</v>
      </c>
    </row>
    <row r="270" spans="1:14" x14ac:dyDescent="0.25">
      <c r="A270" s="12">
        <v>44</v>
      </c>
      <c r="B270" s="13" t="s">
        <v>54</v>
      </c>
      <c r="C270" s="11">
        <v>85</v>
      </c>
      <c r="D270" s="11">
        <v>79</v>
      </c>
      <c r="E270" s="11">
        <v>33</v>
      </c>
      <c r="F270" s="11">
        <v>31</v>
      </c>
      <c r="G270" s="11">
        <v>9</v>
      </c>
      <c r="H270" s="11">
        <v>8</v>
      </c>
      <c r="I270" s="11">
        <v>0</v>
      </c>
      <c r="J270" s="11">
        <v>0</v>
      </c>
      <c r="K270" s="11">
        <v>0</v>
      </c>
      <c r="L270" s="11">
        <v>0</v>
      </c>
      <c r="M270" s="7">
        <f t="shared" si="44"/>
        <v>127</v>
      </c>
      <c r="N270" s="7">
        <f t="shared" si="45"/>
        <v>118</v>
      </c>
    </row>
    <row r="271" spans="1:14" x14ac:dyDescent="0.25">
      <c r="A271" s="12">
        <v>45</v>
      </c>
      <c r="B271" s="44" t="s">
        <v>55</v>
      </c>
      <c r="C271" s="12">
        <v>715</v>
      </c>
      <c r="D271" s="12">
        <v>727</v>
      </c>
      <c r="E271" s="12">
        <v>129</v>
      </c>
      <c r="F271" s="12">
        <v>133</v>
      </c>
      <c r="G271" s="12">
        <v>3</v>
      </c>
      <c r="H271" s="12">
        <v>4</v>
      </c>
      <c r="I271" s="12">
        <v>0</v>
      </c>
      <c r="J271" s="12">
        <v>0</v>
      </c>
      <c r="K271" s="12">
        <v>1</v>
      </c>
      <c r="L271" s="12">
        <v>1</v>
      </c>
      <c r="M271" s="31">
        <f t="shared" si="44"/>
        <v>848</v>
      </c>
      <c r="N271" s="31">
        <f t="shared" si="45"/>
        <v>865</v>
      </c>
    </row>
    <row r="272" spans="1:14" x14ac:dyDescent="0.25">
      <c r="A272" s="12">
        <v>46</v>
      </c>
      <c r="B272" s="44" t="s">
        <v>107</v>
      </c>
      <c r="C272" s="12">
        <v>45</v>
      </c>
      <c r="D272" s="12">
        <v>42</v>
      </c>
      <c r="E272" s="12">
        <v>11</v>
      </c>
      <c r="F272" s="12">
        <v>11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31">
        <f t="shared" si="44"/>
        <v>56</v>
      </c>
      <c r="N272" s="31">
        <f t="shared" si="45"/>
        <v>53</v>
      </c>
    </row>
    <row r="273" spans="1:14" x14ac:dyDescent="0.25">
      <c r="A273" s="12">
        <v>47</v>
      </c>
      <c r="B273" s="44" t="s">
        <v>106</v>
      </c>
      <c r="C273" s="12">
        <v>25</v>
      </c>
      <c r="D273" s="12">
        <v>25</v>
      </c>
      <c r="E273" s="12">
        <v>9</v>
      </c>
      <c r="F273" s="12">
        <v>9</v>
      </c>
      <c r="G273" s="12">
        <v>8</v>
      </c>
      <c r="H273" s="12">
        <v>8</v>
      </c>
      <c r="I273" s="12">
        <v>0</v>
      </c>
      <c r="J273" s="12">
        <v>0</v>
      </c>
      <c r="K273" s="12">
        <v>1</v>
      </c>
      <c r="L273" s="12">
        <v>1</v>
      </c>
      <c r="M273" s="31">
        <f t="shared" si="44"/>
        <v>43</v>
      </c>
      <c r="N273" s="31">
        <f t="shared" si="45"/>
        <v>43</v>
      </c>
    </row>
    <row r="274" spans="1:14" x14ac:dyDescent="0.25">
      <c r="A274" s="12">
        <v>48</v>
      </c>
      <c r="B274" s="13" t="s">
        <v>56</v>
      </c>
      <c r="C274" s="11">
        <v>590</v>
      </c>
      <c r="D274" s="11">
        <v>505</v>
      </c>
      <c r="E274" s="11">
        <v>119</v>
      </c>
      <c r="F274" s="11">
        <v>109</v>
      </c>
      <c r="G274" s="11">
        <v>7</v>
      </c>
      <c r="H274" s="11">
        <v>6</v>
      </c>
      <c r="I274" s="11">
        <v>0</v>
      </c>
      <c r="J274" s="11">
        <v>0</v>
      </c>
      <c r="K274" s="11">
        <v>0</v>
      </c>
      <c r="L274" s="11">
        <v>0</v>
      </c>
      <c r="M274" s="7">
        <f t="shared" si="44"/>
        <v>716</v>
      </c>
      <c r="N274" s="7">
        <f t="shared" si="45"/>
        <v>620</v>
      </c>
    </row>
    <row r="275" spans="1:14" ht="15.75" customHeight="1" x14ac:dyDescent="0.25">
      <c r="B275" s="8" t="s">
        <v>10</v>
      </c>
      <c r="C275" s="9">
        <f>SUM(C230:C274)</f>
        <v>29259</v>
      </c>
      <c r="D275" s="9">
        <f t="shared" ref="D275" si="46">SUM(D230:D274)</f>
        <v>17831</v>
      </c>
      <c r="E275" s="9">
        <f t="shared" ref="E275" si="47">SUM(E230:E274)</f>
        <v>7751</v>
      </c>
      <c r="F275" s="9">
        <f t="shared" ref="F275" si="48">SUM(F230:F274)</f>
        <v>6046</v>
      </c>
      <c r="G275" s="9">
        <f t="shared" ref="G275" si="49">SUM(G230:G274)</f>
        <v>1424</v>
      </c>
      <c r="H275" s="9">
        <f t="shared" ref="H275" si="50">SUM(H230:H274)</f>
        <v>1004</v>
      </c>
      <c r="I275" s="9">
        <f t="shared" ref="I275" si="51">SUM(I230:I274)</f>
        <v>804</v>
      </c>
      <c r="J275" s="9">
        <f t="shared" ref="J275" si="52">SUM(J230:J274)</f>
        <v>586</v>
      </c>
      <c r="K275" s="9">
        <f t="shared" ref="K275" si="53">SUM(K230:K274)</f>
        <v>706</v>
      </c>
      <c r="L275" s="9">
        <f t="shared" ref="L275" si="54">SUM(L230:L274)</f>
        <v>458</v>
      </c>
      <c r="M275" s="9">
        <f t="shared" ref="M275" si="55">SUM(M230:M274)</f>
        <v>39944</v>
      </c>
      <c r="N275" s="9">
        <f t="shared" ref="N275" si="56">SUM(N230:N274)</f>
        <v>25925</v>
      </c>
    </row>
    <row r="276" spans="1:14" ht="15.75" x14ac:dyDescent="0.25">
      <c r="A276" s="62" t="s">
        <v>57</v>
      </c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4"/>
    </row>
    <row r="277" spans="1:14" x14ac:dyDescent="0.25">
      <c r="A277" s="32">
        <v>49</v>
      </c>
      <c r="B277" s="4" t="s">
        <v>58</v>
      </c>
      <c r="C277" s="11">
        <v>920</v>
      </c>
      <c r="D277" s="11">
        <v>590</v>
      </c>
      <c r="E277" s="11">
        <v>157</v>
      </c>
      <c r="F277" s="11">
        <v>139</v>
      </c>
      <c r="G277" s="11">
        <v>134</v>
      </c>
      <c r="H277" s="11">
        <v>107</v>
      </c>
      <c r="I277" s="11">
        <v>0</v>
      </c>
      <c r="J277" s="11">
        <v>0</v>
      </c>
      <c r="K277" s="10">
        <v>0</v>
      </c>
      <c r="L277" s="10">
        <v>0</v>
      </c>
      <c r="M277" s="7">
        <f>C277+E277+I277+K277+G277</f>
        <v>1211</v>
      </c>
      <c r="N277" s="7">
        <f>D277+F277+J277+L277+H277</f>
        <v>836</v>
      </c>
    </row>
    <row r="278" spans="1:14" x14ac:dyDescent="0.25">
      <c r="A278" s="3">
        <v>50</v>
      </c>
      <c r="B278" s="4" t="s">
        <v>59</v>
      </c>
      <c r="C278" s="11">
        <v>276</v>
      </c>
      <c r="D278" s="11">
        <v>213</v>
      </c>
      <c r="E278" s="11">
        <v>77</v>
      </c>
      <c r="F278" s="11">
        <v>61</v>
      </c>
      <c r="G278" s="11">
        <v>1</v>
      </c>
      <c r="H278" s="11">
        <v>1</v>
      </c>
      <c r="I278" s="11">
        <v>70</v>
      </c>
      <c r="J278" s="11">
        <v>32</v>
      </c>
      <c r="K278" s="10">
        <v>40</v>
      </c>
      <c r="L278" s="10">
        <v>20</v>
      </c>
      <c r="M278" s="7">
        <f t="shared" ref="M278:M301" si="57">C278+E278+I278+K278+G278</f>
        <v>464</v>
      </c>
      <c r="N278" s="7">
        <f t="shared" ref="N278:N301" si="58">D278+F278+J278+L278+H278</f>
        <v>327</v>
      </c>
    </row>
    <row r="279" spans="1:14" x14ac:dyDescent="0.25">
      <c r="A279" s="3">
        <v>51</v>
      </c>
      <c r="B279" s="13" t="s">
        <v>134</v>
      </c>
      <c r="C279" s="12">
        <v>106</v>
      </c>
      <c r="D279" s="12">
        <v>106</v>
      </c>
      <c r="E279" s="12">
        <v>34</v>
      </c>
      <c r="F279" s="12">
        <v>34</v>
      </c>
      <c r="G279" s="12">
        <v>4</v>
      </c>
      <c r="H279" s="12">
        <v>4</v>
      </c>
      <c r="I279" s="12">
        <v>0</v>
      </c>
      <c r="J279" s="12">
        <v>0</v>
      </c>
      <c r="K279" s="5">
        <v>1</v>
      </c>
      <c r="L279" s="5">
        <v>1</v>
      </c>
      <c r="M279" s="7">
        <f t="shared" si="57"/>
        <v>145</v>
      </c>
      <c r="N279" s="7">
        <f t="shared" si="58"/>
        <v>145</v>
      </c>
    </row>
    <row r="280" spans="1:14" x14ac:dyDescent="0.25">
      <c r="A280" s="3">
        <v>52</v>
      </c>
      <c r="B280" s="4" t="s">
        <v>61</v>
      </c>
      <c r="C280" s="11">
        <v>1567</v>
      </c>
      <c r="D280" s="11">
        <v>1188</v>
      </c>
      <c r="E280" s="11">
        <v>684</v>
      </c>
      <c r="F280" s="11">
        <v>594</v>
      </c>
      <c r="G280" s="11">
        <v>54</v>
      </c>
      <c r="H280" s="11">
        <v>47</v>
      </c>
      <c r="I280" s="11">
        <v>1</v>
      </c>
      <c r="J280" s="11">
        <v>0</v>
      </c>
      <c r="K280" s="10">
        <v>0</v>
      </c>
      <c r="L280" s="10">
        <v>0</v>
      </c>
      <c r="M280" s="7">
        <f t="shared" si="57"/>
        <v>2306</v>
      </c>
      <c r="N280" s="7">
        <f t="shared" si="58"/>
        <v>1829</v>
      </c>
    </row>
    <row r="281" spans="1:14" x14ac:dyDescent="0.25">
      <c r="A281" s="3">
        <v>53</v>
      </c>
      <c r="B281" s="4" t="s">
        <v>62</v>
      </c>
      <c r="C281" s="10">
        <v>2851</v>
      </c>
      <c r="D281" s="10">
        <v>858</v>
      </c>
      <c r="E281" s="10">
        <v>428</v>
      </c>
      <c r="F281" s="10">
        <v>312</v>
      </c>
      <c r="G281" s="10">
        <v>118</v>
      </c>
      <c r="H281" s="10">
        <v>58</v>
      </c>
      <c r="I281" s="11">
        <v>9</v>
      </c>
      <c r="J281" s="11">
        <v>0</v>
      </c>
      <c r="K281" s="10">
        <v>4</v>
      </c>
      <c r="L281" s="10">
        <v>0</v>
      </c>
      <c r="M281" s="7">
        <f t="shared" si="57"/>
        <v>3410</v>
      </c>
      <c r="N281" s="7">
        <f t="shared" si="58"/>
        <v>1228</v>
      </c>
    </row>
    <row r="282" spans="1:14" x14ac:dyDescent="0.25">
      <c r="A282" s="3">
        <v>54</v>
      </c>
      <c r="B282" s="4" t="s">
        <v>63</v>
      </c>
      <c r="C282" s="10">
        <v>-11</v>
      </c>
      <c r="D282" s="10">
        <v>1</v>
      </c>
      <c r="E282" s="10">
        <v>-8</v>
      </c>
      <c r="F282" s="10">
        <v>1</v>
      </c>
      <c r="G282" s="10">
        <v>0</v>
      </c>
      <c r="H282" s="10">
        <v>0</v>
      </c>
      <c r="I282" s="11">
        <v>166</v>
      </c>
      <c r="J282" s="11">
        <v>118</v>
      </c>
      <c r="K282" s="10">
        <v>115</v>
      </c>
      <c r="L282" s="10">
        <v>77</v>
      </c>
      <c r="M282" s="7">
        <f t="shared" si="57"/>
        <v>262</v>
      </c>
      <c r="N282" s="7">
        <f t="shared" si="58"/>
        <v>197</v>
      </c>
    </row>
    <row r="283" spans="1:14" ht="15.75" customHeight="1" x14ac:dyDescent="0.25">
      <c r="A283" s="3">
        <v>55</v>
      </c>
      <c r="B283" s="4" t="s">
        <v>64</v>
      </c>
      <c r="C283" s="10">
        <v>183</v>
      </c>
      <c r="D283" s="10">
        <v>168</v>
      </c>
      <c r="E283" s="10">
        <v>95</v>
      </c>
      <c r="F283" s="10">
        <v>93</v>
      </c>
      <c r="G283" s="10">
        <v>10</v>
      </c>
      <c r="H283" s="10">
        <v>8</v>
      </c>
      <c r="I283" s="11">
        <v>65</v>
      </c>
      <c r="J283" s="11">
        <v>64</v>
      </c>
      <c r="K283" s="10">
        <v>45</v>
      </c>
      <c r="L283" s="10">
        <v>45</v>
      </c>
      <c r="M283" s="7">
        <f t="shared" si="57"/>
        <v>398</v>
      </c>
      <c r="N283" s="7">
        <f t="shared" si="58"/>
        <v>378</v>
      </c>
    </row>
    <row r="284" spans="1:14" x14ac:dyDescent="0.25">
      <c r="A284" s="3">
        <v>56</v>
      </c>
      <c r="B284" s="4" t="s">
        <v>132</v>
      </c>
      <c r="C284" s="10">
        <v>777</v>
      </c>
      <c r="D284" s="10">
        <v>530</v>
      </c>
      <c r="E284" s="10">
        <v>117</v>
      </c>
      <c r="F284" s="10">
        <v>102</v>
      </c>
      <c r="G284" s="10">
        <v>75</v>
      </c>
      <c r="H284" s="10">
        <v>57</v>
      </c>
      <c r="I284" s="11">
        <v>0</v>
      </c>
      <c r="J284" s="11">
        <v>0</v>
      </c>
      <c r="K284" s="10">
        <v>0</v>
      </c>
      <c r="L284" s="10">
        <v>0</v>
      </c>
      <c r="M284" s="7">
        <f t="shared" si="57"/>
        <v>969</v>
      </c>
      <c r="N284" s="7">
        <f t="shared" si="58"/>
        <v>689</v>
      </c>
    </row>
    <row r="285" spans="1:14" ht="14.25" customHeight="1" x14ac:dyDescent="0.25">
      <c r="A285" s="3">
        <v>57</v>
      </c>
      <c r="B285" s="4" t="s">
        <v>66</v>
      </c>
      <c r="C285" s="10">
        <v>642</v>
      </c>
      <c r="D285" s="10">
        <v>552</v>
      </c>
      <c r="E285" s="10">
        <v>234</v>
      </c>
      <c r="F285" s="10">
        <v>209</v>
      </c>
      <c r="G285" s="10">
        <v>40</v>
      </c>
      <c r="H285" s="10">
        <v>33</v>
      </c>
      <c r="I285" s="11">
        <v>4</v>
      </c>
      <c r="J285" s="11">
        <v>4</v>
      </c>
      <c r="K285" s="10">
        <v>4</v>
      </c>
      <c r="L285" s="10">
        <v>4</v>
      </c>
      <c r="M285" s="7">
        <f t="shared" si="57"/>
        <v>924</v>
      </c>
      <c r="N285" s="7">
        <f t="shared" si="58"/>
        <v>802</v>
      </c>
    </row>
    <row r="286" spans="1:14" x14ac:dyDescent="0.25">
      <c r="A286" s="3">
        <v>58</v>
      </c>
      <c r="B286" s="4" t="s">
        <v>67</v>
      </c>
      <c r="C286" s="10">
        <v>1211</v>
      </c>
      <c r="D286" s="10">
        <v>750</v>
      </c>
      <c r="E286" s="10">
        <v>254</v>
      </c>
      <c r="F286" s="10">
        <v>217</v>
      </c>
      <c r="G286" s="10">
        <v>142</v>
      </c>
      <c r="H286" s="10">
        <v>96</v>
      </c>
      <c r="I286" s="11">
        <v>0</v>
      </c>
      <c r="J286" s="11">
        <v>0</v>
      </c>
      <c r="K286" s="10">
        <v>1</v>
      </c>
      <c r="L286" s="10">
        <v>1</v>
      </c>
      <c r="M286" s="7">
        <f t="shared" si="57"/>
        <v>1608</v>
      </c>
      <c r="N286" s="7">
        <f t="shared" si="58"/>
        <v>1064</v>
      </c>
    </row>
    <row r="287" spans="1:14" x14ac:dyDescent="0.25">
      <c r="A287" s="12">
        <v>59</v>
      </c>
      <c r="B287" s="4" t="s">
        <v>68</v>
      </c>
      <c r="C287" s="10">
        <v>408</v>
      </c>
      <c r="D287" s="10">
        <v>298</v>
      </c>
      <c r="E287" s="10">
        <v>56</v>
      </c>
      <c r="F287" s="10">
        <v>53</v>
      </c>
      <c r="G287" s="10">
        <v>152</v>
      </c>
      <c r="H287" s="10">
        <v>108</v>
      </c>
      <c r="I287" s="11">
        <v>0</v>
      </c>
      <c r="J287" s="11">
        <v>0</v>
      </c>
      <c r="K287" s="10">
        <v>0</v>
      </c>
      <c r="L287" s="10">
        <v>0</v>
      </c>
      <c r="M287" s="7">
        <f t="shared" si="57"/>
        <v>616</v>
      </c>
      <c r="N287" s="7">
        <f t="shared" si="58"/>
        <v>459</v>
      </c>
    </row>
    <row r="288" spans="1:14" x14ac:dyDescent="0.25">
      <c r="A288" s="12">
        <v>60</v>
      </c>
      <c r="B288" s="4" t="s">
        <v>69</v>
      </c>
      <c r="C288" s="10">
        <v>1288</v>
      </c>
      <c r="D288" s="10">
        <v>1077</v>
      </c>
      <c r="E288" s="10">
        <v>678</v>
      </c>
      <c r="F288" s="10">
        <v>599</v>
      </c>
      <c r="G288" s="10">
        <v>150</v>
      </c>
      <c r="H288" s="10">
        <v>123</v>
      </c>
      <c r="I288" s="11">
        <v>15</v>
      </c>
      <c r="J288" s="11">
        <v>13</v>
      </c>
      <c r="K288" s="10">
        <v>5</v>
      </c>
      <c r="L288" s="10">
        <v>3</v>
      </c>
      <c r="M288" s="7">
        <f t="shared" si="57"/>
        <v>2136</v>
      </c>
      <c r="N288" s="7">
        <f t="shared" si="58"/>
        <v>1815</v>
      </c>
    </row>
    <row r="289" spans="1:14" x14ac:dyDescent="0.25">
      <c r="A289" s="12">
        <v>61</v>
      </c>
      <c r="B289" s="4" t="s">
        <v>131</v>
      </c>
      <c r="C289" s="11">
        <v>356</v>
      </c>
      <c r="D289" s="11">
        <v>333</v>
      </c>
      <c r="E289" s="11">
        <v>196</v>
      </c>
      <c r="F289" s="11">
        <v>185</v>
      </c>
      <c r="G289" s="11">
        <v>12</v>
      </c>
      <c r="H289" s="11">
        <v>11</v>
      </c>
      <c r="I289" s="11">
        <v>29</v>
      </c>
      <c r="J289" s="11">
        <v>26</v>
      </c>
      <c r="K289" s="10">
        <v>18</v>
      </c>
      <c r="L289" s="10">
        <v>18</v>
      </c>
      <c r="M289" s="7">
        <f t="shared" si="57"/>
        <v>611</v>
      </c>
      <c r="N289" s="7">
        <f t="shared" si="58"/>
        <v>573</v>
      </c>
    </row>
    <row r="290" spans="1:14" ht="15" customHeight="1" x14ac:dyDescent="0.25">
      <c r="A290" s="12">
        <v>62</v>
      </c>
      <c r="B290" s="4" t="s">
        <v>71</v>
      </c>
      <c r="C290" s="11">
        <v>5</v>
      </c>
      <c r="D290" s="11">
        <v>5</v>
      </c>
      <c r="E290" s="11">
        <v>6</v>
      </c>
      <c r="F290" s="11">
        <v>6</v>
      </c>
      <c r="G290" s="11">
        <v>0</v>
      </c>
      <c r="H290" s="11">
        <v>0</v>
      </c>
      <c r="I290" s="11">
        <v>254</v>
      </c>
      <c r="J290" s="11">
        <v>250</v>
      </c>
      <c r="K290" s="10">
        <v>184</v>
      </c>
      <c r="L290" s="10">
        <v>176</v>
      </c>
      <c r="M290" s="7">
        <f t="shared" si="57"/>
        <v>449</v>
      </c>
      <c r="N290" s="7">
        <f t="shared" si="58"/>
        <v>437</v>
      </c>
    </row>
    <row r="291" spans="1:14" x14ac:dyDescent="0.25">
      <c r="A291" s="12">
        <v>63</v>
      </c>
      <c r="B291" s="4" t="s">
        <v>72</v>
      </c>
      <c r="C291" s="11">
        <v>381</v>
      </c>
      <c r="D291" s="11">
        <v>371</v>
      </c>
      <c r="E291" s="11">
        <v>772</v>
      </c>
      <c r="F291" s="11">
        <v>753</v>
      </c>
      <c r="G291" s="11">
        <v>5</v>
      </c>
      <c r="H291" s="11">
        <v>5</v>
      </c>
      <c r="I291" s="11">
        <v>813</v>
      </c>
      <c r="J291" s="11">
        <v>796</v>
      </c>
      <c r="K291" s="10">
        <v>501</v>
      </c>
      <c r="L291" s="10">
        <v>491</v>
      </c>
      <c r="M291" s="7">
        <f t="shared" si="57"/>
        <v>2472</v>
      </c>
      <c r="N291" s="7">
        <f t="shared" si="58"/>
        <v>2416</v>
      </c>
    </row>
    <row r="292" spans="1:14" x14ac:dyDescent="0.25">
      <c r="A292" s="12">
        <v>64</v>
      </c>
      <c r="B292" s="13" t="s">
        <v>133</v>
      </c>
      <c r="C292" s="12">
        <v>72</v>
      </c>
      <c r="D292" s="12">
        <v>72</v>
      </c>
      <c r="E292" s="12">
        <v>34</v>
      </c>
      <c r="F292" s="12">
        <v>34</v>
      </c>
      <c r="G292" s="12">
        <v>0</v>
      </c>
      <c r="H292" s="12">
        <v>0</v>
      </c>
      <c r="I292" s="12">
        <v>0</v>
      </c>
      <c r="J292" s="12">
        <v>0</v>
      </c>
      <c r="K292" s="5">
        <v>1</v>
      </c>
      <c r="L292" s="5">
        <v>1</v>
      </c>
      <c r="M292" s="7">
        <f t="shared" si="57"/>
        <v>107</v>
      </c>
      <c r="N292" s="7">
        <f t="shared" si="58"/>
        <v>107</v>
      </c>
    </row>
    <row r="293" spans="1:14" x14ac:dyDescent="0.25">
      <c r="A293" s="12">
        <v>65</v>
      </c>
      <c r="B293" s="13" t="s">
        <v>135</v>
      </c>
      <c r="C293" s="12">
        <v>212</v>
      </c>
      <c r="D293" s="12">
        <v>204</v>
      </c>
      <c r="E293" s="12">
        <v>100</v>
      </c>
      <c r="F293" s="12">
        <v>100</v>
      </c>
      <c r="G293" s="12">
        <v>22</v>
      </c>
      <c r="H293" s="12">
        <v>20</v>
      </c>
      <c r="I293" s="12">
        <v>0</v>
      </c>
      <c r="J293" s="12">
        <v>0</v>
      </c>
      <c r="K293" s="5">
        <v>0</v>
      </c>
      <c r="L293" s="5">
        <v>0</v>
      </c>
      <c r="M293" s="7">
        <f t="shared" si="57"/>
        <v>334</v>
      </c>
      <c r="N293" s="7">
        <f t="shared" si="58"/>
        <v>324</v>
      </c>
    </row>
    <row r="294" spans="1:14" x14ac:dyDescent="0.25">
      <c r="A294" s="12">
        <v>66</v>
      </c>
      <c r="B294" s="13" t="s">
        <v>136</v>
      </c>
      <c r="C294" s="12">
        <v>60</v>
      </c>
      <c r="D294" s="12">
        <v>59</v>
      </c>
      <c r="E294" s="12">
        <v>26</v>
      </c>
      <c r="F294" s="12">
        <v>25</v>
      </c>
      <c r="G294" s="12">
        <v>1</v>
      </c>
      <c r="H294" s="12">
        <v>1</v>
      </c>
      <c r="I294" s="12">
        <v>1</v>
      </c>
      <c r="J294" s="12">
        <v>1</v>
      </c>
      <c r="K294" s="5">
        <v>1</v>
      </c>
      <c r="L294" s="5">
        <v>1</v>
      </c>
      <c r="M294" s="7">
        <f t="shared" si="57"/>
        <v>89</v>
      </c>
      <c r="N294" s="7">
        <f t="shared" si="58"/>
        <v>87</v>
      </c>
    </row>
    <row r="295" spans="1:14" x14ac:dyDescent="0.25">
      <c r="A295" s="12">
        <v>67</v>
      </c>
      <c r="B295" s="13" t="s">
        <v>137</v>
      </c>
      <c r="C295" s="12">
        <v>32</v>
      </c>
      <c r="D295" s="12">
        <v>31</v>
      </c>
      <c r="E295" s="12">
        <v>8</v>
      </c>
      <c r="F295" s="12">
        <v>8</v>
      </c>
      <c r="G295" s="12">
        <v>17</v>
      </c>
      <c r="H295" s="12">
        <v>16</v>
      </c>
      <c r="I295" s="12">
        <v>0</v>
      </c>
      <c r="J295" s="12">
        <v>0</v>
      </c>
      <c r="K295" s="5">
        <v>0</v>
      </c>
      <c r="L295" s="5">
        <v>0</v>
      </c>
      <c r="M295" s="7">
        <f t="shared" si="57"/>
        <v>57</v>
      </c>
      <c r="N295" s="7">
        <f t="shared" si="58"/>
        <v>55</v>
      </c>
    </row>
    <row r="296" spans="1:14" x14ac:dyDescent="0.25">
      <c r="A296" s="12">
        <v>68</v>
      </c>
      <c r="B296" s="13" t="s">
        <v>138</v>
      </c>
      <c r="C296" s="12">
        <v>2</v>
      </c>
      <c r="D296" s="12">
        <v>1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5">
        <v>0</v>
      </c>
      <c r="L296" s="5">
        <v>0</v>
      </c>
      <c r="M296" s="7">
        <f t="shared" si="57"/>
        <v>2</v>
      </c>
      <c r="N296" s="7">
        <f t="shared" si="58"/>
        <v>1</v>
      </c>
    </row>
    <row r="297" spans="1:14" x14ac:dyDescent="0.25">
      <c r="A297" s="12">
        <v>69</v>
      </c>
      <c r="B297" s="13" t="s">
        <v>140</v>
      </c>
      <c r="C297" s="12">
        <v>7</v>
      </c>
      <c r="D297" s="12">
        <v>7</v>
      </c>
      <c r="E297" s="12">
        <v>1</v>
      </c>
      <c r="F297" s="12">
        <v>1</v>
      </c>
      <c r="G297" s="12">
        <v>0</v>
      </c>
      <c r="H297" s="12">
        <v>0</v>
      </c>
      <c r="I297" s="12">
        <v>0</v>
      </c>
      <c r="J297" s="12">
        <v>0</v>
      </c>
      <c r="K297" s="5">
        <v>0</v>
      </c>
      <c r="L297" s="5">
        <v>0</v>
      </c>
      <c r="M297" s="7">
        <f t="shared" si="57"/>
        <v>8</v>
      </c>
      <c r="N297" s="7">
        <f t="shared" si="58"/>
        <v>8</v>
      </c>
    </row>
    <row r="298" spans="1:14" x14ac:dyDescent="0.25">
      <c r="A298" s="12">
        <v>70</v>
      </c>
      <c r="B298" s="13" t="s">
        <v>142</v>
      </c>
      <c r="C298" s="12">
        <v>326</v>
      </c>
      <c r="D298" s="12">
        <v>302</v>
      </c>
      <c r="E298" s="12">
        <v>152</v>
      </c>
      <c r="F298" s="12">
        <v>144</v>
      </c>
      <c r="G298" s="12">
        <v>5</v>
      </c>
      <c r="H298" s="12">
        <v>5</v>
      </c>
      <c r="I298" s="12">
        <v>5</v>
      </c>
      <c r="J298" s="12">
        <v>5</v>
      </c>
      <c r="K298" s="5">
        <v>2</v>
      </c>
      <c r="L298" s="5">
        <v>2</v>
      </c>
      <c r="M298" s="7">
        <f t="shared" si="57"/>
        <v>490</v>
      </c>
      <c r="N298" s="7">
        <f t="shared" si="58"/>
        <v>458</v>
      </c>
    </row>
    <row r="299" spans="1:14" x14ac:dyDescent="0.25">
      <c r="A299" s="12">
        <v>71</v>
      </c>
      <c r="B299" s="13" t="s">
        <v>141</v>
      </c>
      <c r="C299" s="12">
        <v>112</v>
      </c>
      <c r="D299" s="12">
        <v>110</v>
      </c>
      <c r="E299" s="12">
        <v>35</v>
      </c>
      <c r="F299" s="12">
        <v>35</v>
      </c>
      <c r="G299" s="12">
        <v>11</v>
      </c>
      <c r="H299" s="12">
        <v>11</v>
      </c>
      <c r="I299" s="12">
        <v>1</v>
      </c>
      <c r="J299" s="12">
        <v>1</v>
      </c>
      <c r="K299" s="5">
        <v>0</v>
      </c>
      <c r="L299" s="5">
        <v>0</v>
      </c>
      <c r="M299" s="7">
        <f t="shared" si="57"/>
        <v>159</v>
      </c>
      <c r="N299" s="7">
        <f t="shared" si="58"/>
        <v>157</v>
      </c>
    </row>
    <row r="300" spans="1:14" x14ac:dyDescent="0.25">
      <c r="A300" s="12">
        <v>72</v>
      </c>
      <c r="B300" s="13" t="s">
        <v>139</v>
      </c>
      <c r="C300" s="12">
        <v>60</v>
      </c>
      <c r="D300" s="12">
        <v>58</v>
      </c>
      <c r="E300" s="12">
        <v>42</v>
      </c>
      <c r="F300" s="12">
        <v>41</v>
      </c>
      <c r="G300" s="12">
        <v>2</v>
      </c>
      <c r="H300" s="12">
        <v>2</v>
      </c>
      <c r="I300" s="12">
        <v>5</v>
      </c>
      <c r="J300" s="12">
        <v>4</v>
      </c>
      <c r="K300" s="5">
        <v>2</v>
      </c>
      <c r="L300" s="5">
        <v>2</v>
      </c>
      <c r="M300" s="7">
        <f t="shared" si="57"/>
        <v>111</v>
      </c>
      <c r="N300" s="7">
        <f t="shared" si="58"/>
        <v>107</v>
      </c>
    </row>
    <row r="301" spans="1:14" x14ac:dyDescent="0.25">
      <c r="A301" s="12">
        <v>73</v>
      </c>
      <c r="B301" s="13" t="s">
        <v>130</v>
      </c>
      <c r="C301" s="12">
        <v>24</v>
      </c>
      <c r="D301" s="12">
        <v>22</v>
      </c>
      <c r="E301" s="12">
        <v>3</v>
      </c>
      <c r="F301" s="12">
        <v>3</v>
      </c>
      <c r="G301" s="12">
        <v>2</v>
      </c>
      <c r="H301" s="12">
        <v>2</v>
      </c>
      <c r="I301" s="12">
        <v>0</v>
      </c>
      <c r="J301" s="12">
        <v>0</v>
      </c>
      <c r="K301" s="5">
        <v>0</v>
      </c>
      <c r="L301" s="5">
        <v>0</v>
      </c>
      <c r="M301" s="7">
        <f t="shared" si="57"/>
        <v>29</v>
      </c>
      <c r="N301" s="7">
        <f t="shared" si="58"/>
        <v>27</v>
      </c>
    </row>
    <row r="302" spans="1:14" x14ac:dyDescent="0.25">
      <c r="B302" s="8" t="s">
        <v>10</v>
      </c>
      <c r="C302" s="8">
        <f t="shared" ref="C302:N302" si="59">SUM(C277:C301)</f>
        <v>11867</v>
      </c>
      <c r="D302" s="8">
        <f t="shared" si="59"/>
        <v>7906</v>
      </c>
      <c r="E302" s="8">
        <f t="shared" si="59"/>
        <v>4181</v>
      </c>
      <c r="F302" s="8">
        <f t="shared" si="59"/>
        <v>3749</v>
      </c>
      <c r="G302" s="8">
        <f t="shared" si="59"/>
        <v>957</v>
      </c>
      <c r="H302" s="8">
        <f t="shared" si="59"/>
        <v>715</v>
      </c>
      <c r="I302" s="8">
        <f t="shared" si="59"/>
        <v>1438</v>
      </c>
      <c r="J302" s="8">
        <f t="shared" si="59"/>
        <v>1314</v>
      </c>
      <c r="K302" s="8">
        <f t="shared" si="59"/>
        <v>924</v>
      </c>
      <c r="L302" s="8">
        <f t="shared" si="59"/>
        <v>842</v>
      </c>
      <c r="M302" s="8">
        <f t="shared" si="59"/>
        <v>19367</v>
      </c>
      <c r="N302" s="8">
        <f t="shared" si="59"/>
        <v>14526</v>
      </c>
    </row>
    <row r="303" spans="1:14" ht="15.75" x14ac:dyDescent="0.25">
      <c r="A303" s="62" t="s">
        <v>74</v>
      </c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4"/>
    </row>
    <row r="304" spans="1:14" x14ac:dyDescent="0.25">
      <c r="A304" s="3">
        <v>74</v>
      </c>
      <c r="B304" s="4" t="s">
        <v>75</v>
      </c>
      <c r="C304" s="10">
        <v>616</v>
      </c>
      <c r="D304" s="10">
        <v>539</v>
      </c>
      <c r="E304" s="10">
        <v>256</v>
      </c>
      <c r="F304" s="10">
        <v>239</v>
      </c>
      <c r="G304" s="10">
        <v>6</v>
      </c>
      <c r="H304" s="10">
        <v>4</v>
      </c>
      <c r="I304" s="10">
        <v>32</v>
      </c>
      <c r="J304" s="10">
        <v>32</v>
      </c>
      <c r="K304" s="10">
        <v>21</v>
      </c>
      <c r="L304" s="10">
        <v>16</v>
      </c>
      <c r="M304" s="7">
        <f>C304+E304+I304+K304+G304</f>
        <v>931</v>
      </c>
      <c r="N304" s="7">
        <f>D304+F304+J304+L304+H304</f>
        <v>830</v>
      </c>
    </row>
    <row r="305" spans="1:14" x14ac:dyDescent="0.25">
      <c r="A305" s="3">
        <v>75</v>
      </c>
      <c r="B305" s="4" t="s">
        <v>76</v>
      </c>
      <c r="C305" s="10">
        <v>304</v>
      </c>
      <c r="D305" s="10">
        <v>259</v>
      </c>
      <c r="E305" s="10">
        <v>139</v>
      </c>
      <c r="F305" s="10">
        <v>125</v>
      </c>
      <c r="G305" s="10">
        <v>3</v>
      </c>
      <c r="H305" s="10">
        <v>2</v>
      </c>
      <c r="I305" s="10">
        <v>8</v>
      </c>
      <c r="J305" s="10">
        <v>6</v>
      </c>
      <c r="K305" s="10">
        <v>6</v>
      </c>
      <c r="L305" s="10">
        <v>4</v>
      </c>
      <c r="M305" s="7">
        <f t="shared" ref="M305:M316" si="60">C305+E305+I305+K305+G305</f>
        <v>460</v>
      </c>
      <c r="N305" s="7">
        <f t="shared" ref="N305:N316" si="61">D305+F305+J305+L305+H305</f>
        <v>396</v>
      </c>
    </row>
    <row r="306" spans="1:14" x14ac:dyDescent="0.25">
      <c r="A306" s="3">
        <v>76</v>
      </c>
      <c r="B306" s="4" t="s">
        <v>77</v>
      </c>
      <c r="C306" s="10">
        <v>337</v>
      </c>
      <c r="D306" s="10">
        <v>228</v>
      </c>
      <c r="E306" s="10">
        <v>144</v>
      </c>
      <c r="F306" s="10">
        <v>106</v>
      </c>
      <c r="G306" s="10">
        <v>2</v>
      </c>
      <c r="H306" s="10">
        <v>2</v>
      </c>
      <c r="I306" s="10">
        <v>8</v>
      </c>
      <c r="J306" s="10">
        <v>8</v>
      </c>
      <c r="K306" s="10">
        <v>10</v>
      </c>
      <c r="L306" s="10">
        <v>6</v>
      </c>
      <c r="M306" s="7">
        <f t="shared" si="60"/>
        <v>501</v>
      </c>
      <c r="N306" s="7">
        <f t="shared" si="61"/>
        <v>350</v>
      </c>
    </row>
    <row r="307" spans="1:14" x14ac:dyDescent="0.25">
      <c r="A307" s="3">
        <v>77</v>
      </c>
      <c r="B307" s="4" t="s">
        <v>78</v>
      </c>
      <c r="C307" s="10">
        <v>1205</v>
      </c>
      <c r="D307" s="10">
        <v>923</v>
      </c>
      <c r="E307" s="10">
        <v>419</v>
      </c>
      <c r="F307" s="10">
        <v>356</v>
      </c>
      <c r="G307" s="10">
        <v>41</v>
      </c>
      <c r="H307" s="10">
        <v>29</v>
      </c>
      <c r="I307" s="10">
        <v>57</v>
      </c>
      <c r="J307" s="10">
        <v>51</v>
      </c>
      <c r="K307" s="10">
        <v>31</v>
      </c>
      <c r="L307" s="10">
        <v>28</v>
      </c>
      <c r="M307" s="7">
        <f t="shared" si="60"/>
        <v>1753</v>
      </c>
      <c r="N307" s="7">
        <f t="shared" si="61"/>
        <v>1387</v>
      </c>
    </row>
    <row r="308" spans="1:14" x14ac:dyDescent="0.25">
      <c r="A308" s="3">
        <v>78</v>
      </c>
      <c r="B308" s="4" t="s">
        <v>79</v>
      </c>
      <c r="C308" s="10">
        <v>1064</v>
      </c>
      <c r="D308" s="10">
        <v>730</v>
      </c>
      <c r="E308" s="10">
        <v>260</v>
      </c>
      <c r="F308" s="10">
        <v>222</v>
      </c>
      <c r="G308" s="10">
        <v>76</v>
      </c>
      <c r="H308" s="10">
        <v>66</v>
      </c>
      <c r="I308" s="10">
        <v>37</v>
      </c>
      <c r="J308" s="10">
        <v>28</v>
      </c>
      <c r="K308" s="10">
        <v>32</v>
      </c>
      <c r="L308" s="10">
        <v>23</v>
      </c>
      <c r="M308" s="7">
        <f t="shared" si="60"/>
        <v>1469</v>
      </c>
      <c r="N308" s="7">
        <f t="shared" si="61"/>
        <v>1069</v>
      </c>
    </row>
    <row r="309" spans="1:14" x14ac:dyDescent="0.25">
      <c r="A309" s="3">
        <v>79</v>
      </c>
      <c r="B309" s="4" t="s">
        <v>109</v>
      </c>
      <c r="C309" s="10">
        <v>214</v>
      </c>
      <c r="D309" s="10">
        <v>201</v>
      </c>
      <c r="E309" s="10">
        <v>106</v>
      </c>
      <c r="F309" s="10">
        <v>103</v>
      </c>
      <c r="G309" s="10">
        <v>3</v>
      </c>
      <c r="H309" s="10">
        <v>3</v>
      </c>
      <c r="I309" s="10">
        <v>12</v>
      </c>
      <c r="J309" s="10">
        <v>11</v>
      </c>
      <c r="K309" s="10">
        <v>4</v>
      </c>
      <c r="L309" s="10">
        <v>4</v>
      </c>
      <c r="M309" s="7">
        <f t="shared" si="60"/>
        <v>339</v>
      </c>
      <c r="N309" s="7">
        <f t="shared" si="61"/>
        <v>322</v>
      </c>
    </row>
    <row r="310" spans="1:14" x14ac:dyDescent="0.25">
      <c r="A310" s="3">
        <v>80</v>
      </c>
      <c r="B310" s="4" t="s">
        <v>143</v>
      </c>
      <c r="C310" s="10">
        <v>136</v>
      </c>
      <c r="D310" s="10">
        <v>134</v>
      </c>
      <c r="E310" s="10">
        <v>38</v>
      </c>
      <c r="F310" s="10">
        <v>38</v>
      </c>
      <c r="G310" s="10">
        <v>1</v>
      </c>
      <c r="H310" s="10">
        <v>1</v>
      </c>
      <c r="I310" s="10">
        <v>2</v>
      </c>
      <c r="J310" s="10">
        <v>2</v>
      </c>
      <c r="K310" s="10">
        <v>2</v>
      </c>
      <c r="L310" s="10">
        <v>2</v>
      </c>
      <c r="M310" s="7">
        <f t="shared" si="60"/>
        <v>179</v>
      </c>
      <c r="N310" s="7">
        <f t="shared" si="61"/>
        <v>177</v>
      </c>
    </row>
    <row r="311" spans="1:14" x14ac:dyDescent="0.25">
      <c r="A311" s="3">
        <v>81</v>
      </c>
      <c r="B311" s="4" t="s">
        <v>144</v>
      </c>
      <c r="C311" s="10">
        <v>186</v>
      </c>
      <c r="D311" s="10">
        <v>172</v>
      </c>
      <c r="E311" s="10">
        <v>64</v>
      </c>
      <c r="F311" s="10">
        <v>64</v>
      </c>
      <c r="G311" s="10">
        <v>4</v>
      </c>
      <c r="H311" s="10">
        <v>4</v>
      </c>
      <c r="I311" s="10">
        <v>3</v>
      </c>
      <c r="J311" s="10">
        <v>3</v>
      </c>
      <c r="K311" s="10">
        <v>6</v>
      </c>
      <c r="L311" s="10">
        <v>6</v>
      </c>
      <c r="M311" s="7">
        <f t="shared" si="60"/>
        <v>263</v>
      </c>
      <c r="N311" s="7">
        <f t="shared" si="61"/>
        <v>249</v>
      </c>
    </row>
    <row r="312" spans="1:14" x14ac:dyDescent="0.25">
      <c r="A312" s="3">
        <v>82</v>
      </c>
      <c r="B312" s="47" t="s">
        <v>145</v>
      </c>
      <c r="C312" s="48">
        <v>140</v>
      </c>
      <c r="D312" s="10">
        <v>133</v>
      </c>
      <c r="E312" s="10">
        <v>82</v>
      </c>
      <c r="F312" s="10">
        <v>80</v>
      </c>
      <c r="G312" s="10">
        <v>10</v>
      </c>
      <c r="H312" s="10">
        <v>8</v>
      </c>
      <c r="I312" s="10">
        <v>5</v>
      </c>
      <c r="J312" s="10">
        <v>5</v>
      </c>
      <c r="K312" s="10">
        <v>6</v>
      </c>
      <c r="L312" s="10">
        <v>6</v>
      </c>
      <c r="M312" s="7">
        <f t="shared" si="60"/>
        <v>243</v>
      </c>
      <c r="N312" s="7">
        <f t="shared" si="61"/>
        <v>232</v>
      </c>
    </row>
    <row r="313" spans="1:14" x14ac:dyDescent="0.25">
      <c r="A313" s="3">
        <v>83</v>
      </c>
      <c r="B313" s="4" t="s">
        <v>146</v>
      </c>
      <c r="C313" s="10">
        <v>54</v>
      </c>
      <c r="D313" s="10">
        <v>54</v>
      </c>
      <c r="E313" s="10">
        <v>31</v>
      </c>
      <c r="F313" s="10">
        <v>31</v>
      </c>
      <c r="G313" s="10">
        <v>0</v>
      </c>
      <c r="H313" s="10">
        <v>0</v>
      </c>
      <c r="I313" s="10">
        <v>4</v>
      </c>
      <c r="J313" s="10">
        <v>4</v>
      </c>
      <c r="K313" s="10">
        <v>2</v>
      </c>
      <c r="L313" s="10">
        <v>2</v>
      </c>
      <c r="M313" s="7">
        <f t="shared" si="60"/>
        <v>91</v>
      </c>
      <c r="N313" s="7">
        <f t="shared" si="61"/>
        <v>91</v>
      </c>
    </row>
    <row r="314" spans="1:14" x14ac:dyDescent="0.25">
      <c r="A314" s="3">
        <v>84</v>
      </c>
      <c r="B314" s="4" t="s">
        <v>147</v>
      </c>
      <c r="C314" s="10">
        <v>57</v>
      </c>
      <c r="D314" s="10">
        <v>56</v>
      </c>
      <c r="E314" s="10">
        <v>46</v>
      </c>
      <c r="F314" s="10">
        <v>45</v>
      </c>
      <c r="G314" s="10">
        <v>0</v>
      </c>
      <c r="H314" s="10">
        <v>0</v>
      </c>
      <c r="I314" s="10">
        <v>2</v>
      </c>
      <c r="J314" s="10">
        <v>2</v>
      </c>
      <c r="K314" s="10">
        <v>2</v>
      </c>
      <c r="L314" s="10">
        <v>2</v>
      </c>
      <c r="M314" s="7">
        <f t="shared" si="60"/>
        <v>107</v>
      </c>
      <c r="N314" s="7">
        <f t="shared" si="61"/>
        <v>105</v>
      </c>
    </row>
    <row r="315" spans="1:14" x14ac:dyDescent="0.25">
      <c r="A315" s="3">
        <v>85</v>
      </c>
      <c r="B315" s="4" t="s">
        <v>148</v>
      </c>
      <c r="C315" s="10">
        <v>14</v>
      </c>
      <c r="D315" s="10">
        <v>14</v>
      </c>
      <c r="E315" s="10">
        <v>22</v>
      </c>
      <c r="F315" s="10">
        <v>22</v>
      </c>
      <c r="G315" s="10">
        <v>0</v>
      </c>
      <c r="H315" s="10">
        <v>0</v>
      </c>
      <c r="I315" s="10">
        <v>1</v>
      </c>
      <c r="J315" s="10">
        <v>1</v>
      </c>
      <c r="K315" s="10">
        <v>1</v>
      </c>
      <c r="L315" s="10">
        <v>1</v>
      </c>
      <c r="M315" s="7">
        <f t="shared" si="60"/>
        <v>38</v>
      </c>
      <c r="N315" s="7">
        <f t="shared" si="61"/>
        <v>38</v>
      </c>
    </row>
    <row r="316" spans="1:14" x14ac:dyDescent="0.25">
      <c r="A316" s="3">
        <v>86</v>
      </c>
      <c r="B316" s="4" t="s">
        <v>80</v>
      </c>
      <c r="C316" s="10">
        <v>245</v>
      </c>
      <c r="D316" s="10">
        <v>193</v>
      </c>
      <c r="E316" s="10">
        <v>83</v>
      </c>
      <c r="F316" s="10">
        <v>77</v>
      </c>
      <c r="G316" s="10">
        <v>8</v>
      </c>
      <c r="H316" s="10">
        <v>8</v>
      </c>
      <c r="I316" s="10">
        <v>6</v>
      </c>
      <c r="J316" s="10">
        <v>6</v>
      </c>
      <c r="K316" s="10">
        <v>6</v>
      </c>
      <c r="L316" s="10">
        <v>5</v>
      </c>
      <c r="M316" s="7">
        <f t="shared" si="60"/>
        <v>348</v>
      </c>
      <c r="N316" s="7">
        <f t="shared" si="61"/>
        <v>289</v>
      </c>
    </row>
    <row r="317" spans="1:14" x14ac:dyDescent="0.25">
      <c r="A317" s="25"/>
      <c r="B317" s="8" t="s">
        <v>10</v>
      </c>
      <c r="C317" s="9">
        <f t="shared" ref="C317:N317" si="62">SUM(C304:C316)</f>
        <v>4572</v>
      </c>
      <c r="D317" s="9">
        <f t="shared" si="62"/>
        <v>3636</v>
      </c>
      <c r="E317" s="9">
        <f t="shared" si="62"/>
        <v>1690</v>
      </c>
      <c r="F317" s="9">
        <f t="shared" si="62"/>
        <v>1508</v>
      </c>
      <c r="G317" s="9">
        <f t="shared" si="62"/>
        <v>154</v>
      </c>
      <c r="H317" s="9">
        <f t="shared" si="62"/>
        <v>127</v>
      </c>
      <c r="I317" s="9">
        <f t="shared" si="62"/>
        <v>177</v>
      </c>
      <c r="J317" s="9">
        <f t="shared" si="62"/>
        <v>159</v>
      </c>
      <c r="K317" s="9">
        <f t="shared" si="62"/>
        <v>129</v>
      </c>
      <c r="L317" s="9">
        <f t="shared" si="62"/>
        <v>105</v>
      </c>
      <c r="M317" s="9">
        <f t="shared" si="62"/>
        <v>6722</v>
      </c>
      <c r="N317" s="9">
        <f t="shared" si="62"/>
        <v>5535</v>
      </c>
    </row>
    <row r="318" spans="1:14" ht="15.75" x14ac:dyDescent="0.25">
      <c r="A318" s="62" t="s">
        <v>81</v>
      </c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4"/>
    </row>
    <row r="319" spans="1:14" x14ac:dyDescent="0.25">
      <c r="A319" s="3">
        <v>87</v>
      </c>
      <c r="B319" s="4" t="s">
        <v>82</v>
      </c>
      <c r="C319" s="17">
        <v>1297</v>
      </c>
      <c r="D319" s="17">
        <v>990</v>
      </c>
      <c r="E319" s="17">
        <v>434</v>
      </c>
      <c r="F319" s="17">
        <v>384</v>
      </c>
      <c r="G319" s="17">
        <v>65</v>
      </c>
      <c r="H319" s="17">
        <v>56</v>
      </c>
      <c r="I319" s="17">
        <v>36</v>
      </c>
      <c r="J319" s="17">
        <v>24</v>
      </c>
      <c r="K319" s="18">
        <v>27</v>
      </c>
      <c r="L319" s="18">
        <v>16</v>
      </c>
      <c r="M319" s="7">
        <f>C319+E319+I319+K319+G319</f>
        <v>1859</v>
      </c>
      <c r="N319" s="7">
        <f>D319+F319+J319+L319+H319</f>
        <v>1470</v>
      </c>
    </row>
    <row r="320" spans="1:14" x14ac:dyDescent="0.25">
      <c r="A320" s="3">
        <v>88</v>
      </c>
      <c r="B320" s="4" t="s">
        <v>93</v>
      </c>
      <c r="C320" s="17">
        <v>41</v>
      </c>
      <c r="D320" s="17">
        <v>3</v>
      </c>
      <c r="E320" s="17">
        <v>14</v>
      </c>
      <c r="F320" s="17">
        <v>0</v>
      </c>
      <c r="G320" s="17">
        <v>0</v>
      </c>
      <c r="H320" s="17">
        <v>0</v>
      </c>
      <c r="I320" s="17">
        <v>1</v>
      </c>
      <c r="J320" s="17">
        <v>0</v>
      </c>
      <c r="K320" s="18">
        <v>2</v>
      </c>
      <c r="L320" s="18">
        <v>0</v>
      </c>
      <c r="M320" s="7">
        <f t="shared" ref="M320:M323" si="63">C320+E320+I320+K320+G320</f>
        <v>58</v>
      </c>
      <c r="N320" s="7">
        <f t="shared" ref="N320:N323" si="64">D320+F320+J320+L320+H320</f>
        <v>3</v>
      </c>
    </row>
    <row r="321" spans="1:14" x14ac:dyDescent="0.25">
      <c r="A321" s="3">
        <v>89</v>
      </c>
      <c r="B321" s="4" t="s">
        <v>101</v>
      </c>
      <c r="C321" s="17">
        <v>26</v>
      </c>
      <c r="D321" s="17">
        <v>25</v>
      </c>
      <c r="E321" s="17">
        <v>16</v>
      </c>
      <c r="F321" s="17">
        <v>16</v>
      </c>
      <c r="G321" s="17">
        <v>2</v>
      </c>
      <c r="H321" s="17">
        <v>2</v>
      </c>
      <c r="I321" s="17">
        <v>2</v>
      </c>
      <c r="J321" s="17">
        <v>2</v>
      </c>
      <c r="K321" s="18">
        <v>0</v>
      </c>
      <c r="L321" s="18">
        <v>0</v>
      </c>
      <c r="M321" s="7">
        <f t="shared" si="63"/>
        <v>46</v>
      </c>
      <c r="N321" s="7">
        <f t="shared" si="64"/>
        <v>45</v>
      </c>
    </row>
    <row r="322" spans="1:14" x14ac:dyDescent="0.25">
      <c r="A322" s="3">
        <v>90</v>
      </c>
      <c r="B322" s="4" t="s">
        <v>83</v>
      </c>
      <c r="C322" s="19">
        <v>114</v>
      </c>
      <c r="D322" s="19">
        <v>52</v>
      </c>
      <c r="E322" s="19">
        <v>32</v>
      </c>
      <c r="F322" s="19">
        <v>25</v>
      </c>
      <c r="G322" s="19">
        <v>0</v>
      </c>
      <c r="H322" s="19">
        <v>0</v>
      </c>
      <c r="I322" s="19">
        <v>5</v>
      </c>
      <c r="J322" s="19">
        <v>4</v>
      </c>
      <c r="K322" s="18">
        <v>3</v>
      </c>
      <c r="L322" s="18">
        <v>2</v>
      </c>
      <c r="M322" s="7">
        <f t="shared" si="63"/>
        <v>154</v>
      </c>
      <c r="N322" s="7">
        <f t="shared" si="64"/>
        <v>83</v>
      </c>
    </row>
    <row r="323" spans="1:14" x14ac:dyDescent="0.25">
      <c r="A323" s="3">
        <v>91</v>
      </c>
      <c r="B323" s="15" t="s">
        <v>94</v>
      </c>
      <c r="C323" s="19">
        <v>50</v>
      </c>
      <c r="D323" s="19">
        <v>46</v>
      </c>
      <c r="E323" s="19">
        <v>17</v>
      </c>
      <c r="F323" s="19">
        <v>15</v>
      </c>
      <c r="G323" s="19">
        <v>3</v>
      </c>
      <c r="H323" s="19">
        <v>3</v>
      </c>
      <c r="I323" s="19">
        <v>1</v>
      </c>
      <c r="J323" s="19">
        <v>1</v>
      </c>
      <c r="K323" s="18">
        <v>0</v>
      </c>
      <c r="L323" s="18">
        <v>0</v>
      </c>
      <c r="M323" s="7">
        <f t="shared" si="63"/>
        <v>71</v>
      </c>
      <c r="N323" s="7">
        <f t="shared" si="64"/>
        <v>65</v>
      </c>
    </row>
    <row r="324" spans="1:14" x14ac:dyDescent="0.25">
      <c r="B324" s="8" t="s">
        <v>10</v>
      </c>
      <c r="C324" s="8">
        <f>SUM(C319:C323)</f>
        <v>1528</v>
      </c>
      <c r="D324" s="8">
        <f t="shared" ref="D324:N324" si="65">SUM(D319:D323)</f>
        <v>1116</v>
      </c>
      <c r="E324" s="8">
        <f t="shared" si="65"/>
        <v>513</v>
      </c>
      <c r="F324" s="8">
        <f t="shared" si="65"/>
        <v>440</v>
      </c>
      <c r="G324" s="8">
        <f t="shared" si="65"/>
        <v>70</v>
      </c>
      <c r="H324" s="8">
        <f t="shared" si="65"/>
        <v>61</v>
      </c>
      <c r="I324" s="8">
        <f t="shared" si="65"/>
        <v>45</v>
      </c>
      <c r="J324" s="8">
        <f t="shared" si="65"/>
        <v>31</v>
      </c>
      <c r="K324" s="8">
        <f t="shared" si="65"/>
        <v>32</v>
      </c>
      <c r="L324" s="8">
        <f t="shared" si="65"/>
        <v>18</v>
      </c>
      <c r="M324" s="8">
        <f t="shared" si="65"/>
        <v>2188</v>
      </c>
      <c r="N324" s="8">
        <f t="shared" si="65"/>
        <v>1666</v>
      </c>
    </row>
    <row r="325" spans="1:14" ht="15.75" x14ac:dyDescent="0.25">
      <c r="A325" s="59" t="s">
        <v>10</v>
      </c>
      <c r="B325" s="59"/>
      <c r="C325" s="46">
        <f t="shared" ref="C325:N325" si="66">SUM(C228+C275+C302+C317+C324)</f>
        <v>50105</v>
      </c>
      <c r="D325" s="46">
        <f t="shared" si="66"/>
        <v>31851</v>
      </c>
      <c r="E325" s="46">
        <f t="shared" si="66"/>
        <v>14856</v>
      </c>
      <c r="F325" s="46">
        <f t="shared" si="66"/>
        <v>12267</v>
      </c>
      <c r="G325" s="46">
        <f t="shared" si="66"/>
        <v>2964</v>
      </c>
      <c r="H325" s="46">
        <f t="shared" si="66"/>
        <v>2100</v>
      </c>
      <c r="I325" s="46">
        <f t="shared" si="66"/>
        <v>2526</v>
      </c>
      <c r="J325" s="46">
        <f t="shared" si="66"/>
        <v>2142</v>
      </c>
      <c r="K325" s="46">
        <f t="shared" si="66"/>
        <v>1824</v>
      </c>
      <c r="L325" s="46">
        <f t="shared" si="66"/>
        <v>1452</v>
      </c>
      <c r="M325" s="46">
        <f t="shared" si="66"/>
        <v>72275</v>
      </c>
      <c r="N325" s="46">
        <f t="shared" si="66"/>
        <v>49812</v>
      </c>
    </row>
  </sheetData>
  <mergeCells count="54">
    <mergeCell ref="A229:N229"/>
    <mergeCell ref="I222:J222"/>
    <mergeCell ref="K222:L222"/>
    <mergeCell ref="M222:M223"/>
    <mergeCell ref="N222:N223"/>
    <mergeCell ref="A224:N224"/>
    <mergeCell ref="A222:A223"/>
    <mergeCell ref="B222:B223"/>
    <mergeCell ref="C222:D222"/>
    <mergeCell ref="E222:F222"/>
    <mergeCell ref="G222:H222"/>
    <mergeCell ref="A210:N210"/>
    <mergeCell ref="A217:B217"/>
    <mergeCell ref="A219:N219"/>
    <mergeCell ref="A220:N220"/>
    <mergeCell ref="A221:N221"/>
    <mergeCell ref="C114:D114"/>
    <mergeCell ref="E114:F114"/>
    <mergeCell ref="G114:H114"/>
    <mergeCell ref="A168:N168"/>
    <mergeCell ref="A195:N195"/>
    <mergeCell ref="A6:N6"/>
    <mergeCell ref="A11:N11"/>
    <mergeCell ref="A58:N58"/>
    <mergeCell ref="A100:N100"/>
    <mergeCell ref="A107:B107"/>
    <mergeCell ref="A1:N1"/>
    <mergeCell ref="A2:N2"/>
    <mergeCell ref="A3:N3"/>
    <mergeCell ref="A4:A5"/>
    <mergeCell ref="B4:B5"/>
    <mergeCell ref="C4:D4"/>
    <mergeCell ref="E4:F4"/>
    <mergeCell ref="G4:H4"/>
    <mergeCell ref="I4:J4"/>
    <mergeCell ref="K4:L4"/>
    <mergeCell ref="M4:M5"/>
    <mergeCell ref="N4:N5"/>
    <mergeCell ref="A276:N276"/>
    <mergeCell ref="A303:N303"/>
    <mergeCell ref="A318:N318"/>
    <mergeCell ref="A325:B325"/>
    <mergeCell ref="A85:N85"/>
    <mergeCell ref="A111:N111"/>
    <mergeCell ref="A112:N112"/>
    <mergeCell ref="A113:N113"/>
    <mergeCell ref="I114:J114"/>
    <mergeCell ref="K114:L114"/>
    <mergeCell ref="M114:M115"/>
    <mergeCell ref="N114:N115"/>
    <mergeCell ref="A116:N116"/>
    <mergeCell ref="A121:N121"/>
    <mergeCell ref="A114:A115"/>
    <mergeCell ref="B114:B1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3"/>
  <sheetViews>
    <sheetView tabSelected="1" topLeftCell="A310" workbookViewId="0">
      <selection activeCell="M321" sqref="M321"/>
    </sheetView>
  </sheetViews>
  <sheetFormatPr defaultRowHeight="15" x14ac:dyDescent="0.25"/>
  <cols>
    <col min="2" max="2" width="52.7109375" customWidth="1"/>
  </cols>
  <sheetData>
    <row r="1" spans="1:14" ht="16.5" x14ac:dyDescent="0.2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</row>
    <row r="2" spans="1:14" ht="15.75" x14ac:dyDescent="0.25">
      <c r="A2" s="73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</row>
    <row r="3" spans="1:14" ht="15.75" x14ac:dyDescent="0.25">
      <c r="A3" s="73" t="s">
        <v>150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</row>
    <row r="4" spans="1:14" ht="15" customHeight="1" x14ac:dyDescent="0.25">
      <c r="A4" s="53" t="s">
        <v>2</v>
      </c>
      <c r="B4" s="53" t="s">
        <v>3</v>
      </c>
      <c r="C4" s="53" t="s">
        <v>112</v>
      </c>
      <c r="D4" s="53"/>
      <c r="E4" s="53" t="s">
        <v>113</v>
      </c>
      <c r="F4" s="53"/>
      <c r="G4" s="60" t="s">
        <v>7</v>
      </c>
      <c r="H4" s="61"/>
      <c r="I4" s="53" t="s">
        <v>114</v>
      </c>
      <c r="J4" s="53"/>
      <c r="K4" s="53" t="s">
        <v>115</v>
      </c>
      <c r="L4" s="53"/>
      <c r="M4" s="56" t="s">
        <v>8</v>
      </c>
      <c r="N4" s="53" t="s">
        <v>9</v>
      </c>
    </row>
    <row r="5" spans="1:14" x14ac:dyDescent="0.25">
      <c r="A5" s="53"/>
      <c r="B5" s="53"/>
      <c r="C5" s="39" t="s">
        <v>116</v>
      </c>
      <c r="D5" s="39" t="s">
        <v>118</v>
      </c>
      <c r="E5" s="39" t="s">
        <v>116</v>
      </c>
      <c r="F5" s="39" t="s">
        <v>118</v>
      </c>
      <c r="G5" s="39" t="s">
        <v>116</v>
      </c>
      <c r="H5" s="39" t="s">
        <v>118</v>
      </c>
      <c r="I5" s="39" t="s">
        <v>116</v>
      </c>
      <c r="J5" s="39" t="s">
        <v>118</v>
      </c>
      <c r="K5" s="39" t="s">
        <v>116</v>
      </c>
      <c r="L5" s="39" t="s">
        <v>118</v>
      </c>
      <c r="M5" s="56"/>
      <c r="N5" s="53"/>
    </row>
    <row r="6" spans="1:14" ht="15.75" x14ac:dyDescent="0.25">
      <c r="A6" s="67" t="s">
        <v>12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9"/>
    </row>
    <row r="7" spans="1:14" x14ac:dyDescent="0.25">
      <c r="A7" s="3">
        <v>1</v>
      </c>
      <c r="B7" s="4" t="s">
        <v>13</v>
      </c>
      <c r="C7" s="5">
        <v>2741</v>
      </c>
      <c r="D7" s="5">
        <v>1263</v>
      </c>
      <c r="E7" s="5">
        <v>706</v>
      </c>
      <c r="F7" s="5">
        <v>507</v>
      </c>
      <c r="G7" s="5">
        <v>317</v>
      </c>
      <c r="H7" s="5">
        <v>173</v>
      </c>
      <c r="I7" s="5">
        <v>62</v>
      </c>
      <c r="J7" s="5">
        <v>52</v>
      </c>
      <c r="K7" s="6">
        <v>33</v>
      </c>
      <c r="L7" s="6">
        <v>29</v>
      </c>
      <c r="M7" s="7">
        <f>C7+E7+G7+I7+K7</f>
        <v>3859</v>
      </c>
      <c r="N7" s="7">
        <f>D7+F7+H7+J7+L7</f>
        <v>2024</v>
      </c>
    </row>
    <row r="8" spans="1:14" x14ac:dyDescent="0.25">
      <c r="A8" s="12">
        <v>2</v>
      </c>
      <c r="B8" s="13" t="s">
        <v>14</v>
      </c>
      <c r="C8" s="43">
        <v>201</v>
      </c>
      <c r="D8" s="43">
        <v>108</v>
      </c>
      <c r="E8" s="43">
        <v>16</v>
      </c>
      <c r="F8" s="43">
        <v>12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31">
        <f t="shared" ref="M8:N9" si="0">C8+E8+G8+I8+K8</f>
        <v>217</v>
      </c>
      <c r="N8" s="31">
        <f t="shared" si="0"/>
        <v>120</v>
      </c>
    </row>
    <row r="9" spans="1:14" x14ac:dyDescent="0.25">
      <c r="A9" s="27">
        <v>3</v>
      </c>
      <c r="B9" s="4" t="s">
        <v>95</v>
      </c>
      <c r="C9" s="5">
        <v>153</v>
      </c>
      <c r="D9" s="5">
        <v>101</v>
      </c>
      <c r="E9" s="5">
        <v>15</v>
      </c>
      <c r="F9" s="5">
        <v>10</v>
      </c>
      <c r="G9" s="5">
        <v>49</v>
      </c>
      <c r="H9" s="5">
        <v>24</v>
      </c>
      <c r="I9" s="5">
        <v>0</v>
      </c>
      <c r="J9" s="5">
        <v>0</v>
      </c>
      <c r="K9" s="6">
        <v>0</v>
      </c>
      <c r="L9" s="6">
        <v>0</v>
      </c>
      <c r="M9" s="7">
        <f t="shared" si="0"/>
        <v>217</v>
      </c>
      <c r="N9" s="7">
        <f t="shared" si="0"/>
        <v>135</v>
      </c>
    </row>
    <row r="10" spans="1:14" x14ac:dyDescent="0.25">
      <c r="B10" s="8" t="s">
        <v>10</v>
      </c>
      <c r="C10" s="9">
        <f>C9+C7</f>
        <v>2894</v>
      </c>
      <c r="D10" s="9">
        <f t="shared" ref="D10:N10" si="1">D9+D7</f>
        <v>1364</v>
      </c>
      <c r="E10" s="9">
        <f t="shared" si="1"/>
        <v>721</v>
      </c>
      <c r="F10" s="9">
        <f t="shared" si="1"/>
        <v>517</v>
      </c>
      <c r="G10" s="9">
        <f t="shared" si="1"/>
        <v>366</v>
      </c>
      <c r="H10" s="9">
        <f t="shared" si="1"/>
        <v>197</v>
      </c>
      <c r="I10" s="9">
        <f t="shared" si="1"/>
        <v>62</v>
      </c>
      <c r="J10" s="9">
        <f t="shared" si="1"/>
        <v>52</v>
      </c>
      <c r="K10" s="9">
        <f t="shared" si="1"/>
        <v>33</v>
      </c>
      <c r="L10" s="9">
        <f t="shared" si="1"/>
        <v>29</v>
      </c>
      <c r="M10" s="9">
        <f t="shared" si="1"/>
        <v>4076</v>
      </c>
      <c r="N10" s="9">
        <f t="shared" si="1"/>
        <v>2159</v>
      </c>
    </row>
    <row r="11" spans="1:14" ht="15.75" x14ac:dyDescent="0.25">
      <c r="A11" s="67" t="s">
        <v>15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9"/>
    </row>
    <row r="12" spans="1:14" x14ac:dyDescent="0.25">
      <c r="A12" s="3">
        <v>4</v>
      </c>
      <c r="B12" s="4" t="s">
        <v>16</v>
      </c>
      <c r="C12" s="10">
        <v>3453</v>
      </c>
      <c r="D12" s="10">
        <v>1737</v>
      </c>
      <c r="E12" s="10">
        <v>657</v>
      </c>
      <c r="F12" s="10">
        <v>483</v>
      </c>
      <c r="G12" s="10">
        <v>174</v>
      </c>
      <c r="H12" s="10">
        <v>98</v>
      </c>
      <c r="I12" s="10">
        <v>0</v>
      </c>
      <c r="J12" s="10">
        <v>0</v>
      </c>
      <c r="K12" s="10">
        <v>0</v>
      </c>
      <c r="L12" s="10">
        <v>0</v>
      </c>
      <c r="M12" s="7">
        <f>C12+E12+G12+I12+K12</f>
        <v>4284</v>
      </c>
      <c r="N12" s="7">
        <f>SUM(D12+F12+H12+J12+L12)</f>
        <v>2318</v>
      </c>
    </row>
    <row r="13" spans="1:14" x14ac:dyDescent="0.25">
      <c r="A13" s="3">
        <v>5</v>
      </c>
      <c r="B13" s="4" t="s">
        <v>17</v>
      </c>
      <c r="C13" s="11">
        <v>1966</v>
      </c>
      <c r="D13" s="11">
        <v>502</v>
      </c>
      <c r="E13" s="11">
        <v>538</v>
      </c>
      <c r="F13" s="11">
        <v>270</v>
      </c>
      <c r="G13" s="11">
        <v>9</v>
      </c>
      <c r="H13" s="11">
        <v>5</v>
      </c>
      <c r="I13" s="11">
        <v>0</v>
      </c>
      <c r="J13" s="11">
        <v>0</v>
      </c>
      <c r="K13" s="10">
        <v>0</v>
      </c>
      <c r="L13" s="10">
        <v>0</v>
      </c>
      <c r="M13" s="7">
        <f t="shared" ref="M13:M56" si="2">C13+E13+G13+I13+K13</f>
        <v>2513</v>
      </c>
      <c r="N13" s="7">
        <f t="shared" ref="N13:N56" si="3">SUM(D13+F13+H13+J13+L13)</f>
        <v>777</v>
      </c>
    </row>
    <row r="14" spans="1:14" x14ac:dyDescent="0.25">
      <c r="A14" s="3">
        <v>6</v>
      </c>
      <c r="B14" s="4" t="s">
        <v>18</v>
      </c>
      <c r="C14" s="11">
        <v>215</v>
      </c>
      <c r="D14" s="11">
        <v>211</v>
      </c>
      <c r="E14" s="11">
        <v>215</v>
      </c>
      <c r="F14" s="11">
        <v>212</v>
      </c>
      <c r="G14" s="11">
        <v>0</v>
      </c>
      <c r="H14" s="11">
        <v>0</v>
      </c>
      <c r="I14" s="11">
        <v>0</v>
      </c>
      <c r="J14" s="11">
        <v>0</v>
      </c>
      <c r="K14" s="10">
        <v>0</v>
      </c>
      <c r="L14" s="10">
        <v>0</v>
      </c>
      <c r="M14" s="7">
        <f t="shared" si="2"/>
        <v>430</v>
      </c>
      <c r="N14" s="7">
        <f t="shared" si="3"/>
        <v>423</v>
      </c>
    </row>
    <row r="15" spans="1:14" x14ac:dyDescent="0.25">
      <c r="A15" s="3">
        <v>7</v>
      </c>
      <c r="B15" s="4" t="s">
        <v>19</v>
      </c>
      <c r="C15" s="11">
        <v>708</v>
      </c>
      <c r="D15" s="10">
        <v>420</v>
      </c>
      <c r="E15" s="11">
        <v>76</v>
      </c>
      <c r="F15" s="11">
        <v>52</v>
      </c>
      <c r="G15" s="11">
        <v>101</v>
      </c>
      <c r="H15" s="11">
        <v>51</v>
      </c>
      <c r="I15" s="11">
        <v>3</v>
      </c>
      <c r="J15" s="11">
        <v>0</v>
      </c>
      <c r="K15" s="10">
        <v>0</v>
      </c>
      <c r="L15" s="10">
        <v>0</v>
      </c>
      <c r="M15" s="7">
        <f t="shared" si="2"/>
        <v>888</v>
      </c>
      <c r="N15" s="7">
        <f t="shared" si="3"/>
        <v>523</v>
      </c>
    </row>
    <row r="16" spans="1:14" x14ac:dyDescent="0.25">
      <c r="A16" s="3">
        <v>8</v>
      </c>
      <c r="B16" s="4" t="s">
        <v>20</v>
      </c>
      <c r="C16" s="11">
        <v>1545</v>
      </c>
      <c r="D16" s="11">
        <v>1084</v>
      </c>
      <c r="E16" s="11">
        <v>292</v>
      </c>
      <c r="F16" s="11">
        <v>247</v>
      </c>
      <c r="G16" s="11">
        <v>149</v>
      </c>
      <c r="H16" s="11">
        <v>102</v>
      </c>
      <c r="I16" s="11">
        <v>31</v>
      </c>
      <c r="J16" s="11">
        <v>29</v>
      </c>
      <c r="K16" s="10">
        <v>31</v>
      </c>
      <c r="L16" s="10">
        <v>30</v>
      </c>
      <c r="M16" s="7">
        <f t="shared" si="2"/>
        <v>2048</v>
      </c>
      <c r="N16" s="7">
        <f t="shared" si="3"/>
        <v>1492</v>
      </c>
    </row>
    <row r="17" spans="1:14" x14ac:dyDescent="0.25">
      <c r="A17" s="3">
        <v>9</v>
      </c>
      <c r="B17" s="4" t="s">
        <v>21</v>
      </c>
      <c r="C17" s="11">
        <v>2027</v>
      </c>
      <c r="D17" s="11">
        <v>1094</v>
      </c>
      <c r="E17" s="11">
        <v>828</v>
      </c>
      <c r="F17" s="11">
        <v>654</v>
      </c>
      <c r="G17" s="11">
        <v>9</v>
      </c>
      <c r="H17" s="11">
        <v>4</v>
      </c>
      <c r="I17" s="11">
        <v>-6</v>
      </c>
      <c r="J17" s="11">
        <v>0</v>
      </c>
      <c r="K17" s="10">
        <v>0</v>
      </c>
      <c r="L17" s="10">
        <v>0</v>
      </c>
      <c r="M17" s="7">
        <f t="shared" si="2"/>
        <v>2858</v>
      </c>
      <c r="N17" s="7">
        <f t="shared" si="3"/>
        <v>1752</v>
      </c>
    </row>
    <row r="18" spans="1:14" x14ac:dyDescent="0.25">
      <c r="A18" s="3">
        <v>10</v>
      </c>
      <c r="B18" s="4" t="s">
        <v>22</v>
      </c>
      <c r="C18" s="11">
        <v>664</v>
      </c>
      <c r="D18" s="11">
        <v>476</v>
      </c>
      <c r="E18" s="11">
        <v>91</v>
      </c>
      <c r="F18" s="11">
        <v>72</v>
      </c>
      <c r="G18" s="11">
        <v>13</v>
      </c>
      <c r="H18" s="11">
        <v>7</v>
      </c>
      <c r="I18" s="11">
        <v>11</v>
      </c>
      <c r="J18" s="11">
        <v>9</v>
      </c>
      <c r="K18" s="10">
        <v>8</v>
      </c>
      <c r="L18" s="10">
        <v>8</v>
      </c>
      <c r="M18" s="7">
        <f t="shared" si="2"/>
        <v>787</v>
      </c>
      <c r="N18" s="7">
        <f t="shared" si="3"/>
        <v>572</v>
      </c>
    </row>
    <row r="19" spans="1:14" x14ac:dyDescent="0.25">
      <c r="A19" s="3">
        <v>11</v>
      </c>
      <c r="B19" s="4" t="s">
        <v>23</v>
      </c>
      <c r="C19" s="11">
        <v>301</v>
      </c>
      <c r="D19" s="11">
        <v>261</v>
      </c>
      <c r="E19" s="11">
        <v>215</v>
      </c>
      <c r="F19" s="11">
        <v>196</v>
      </c>
      <c r="G19" s="11">
        <v>15</v>
      </c>
      <c r="H19" s="11">
        <v>14</v>
      </c>
      <c r="I19" s="11">
        <v>0</v>
      </c>
      <c r="J19" s="11">
        <v>0</v>
      </c>
      <c r="K19" s="10">
        <v>0</v>
      </c>
      <c r="L19" s="10">
        <v>0</v>
      </c>
      <c r="M19" s="7">
        <f t="shared" si="2"/>
        <v>531</v>
      </c>
      <c r="N19" s="7">
        <f t="shared" si="3"/>
        <v>471</v>
      </c>
    </row>
    <row r="20" spans="1:14" x14ac:dyDescent="0.25">
      <c r="A20" s="3">
        <v>12</v>
      </c>
      <c r="B20" s="4" t="s">
        <v>111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78</v>
      </c>
      <c r="J20" s="11">
        <v>71</v>
      </c>
      <c r="K20" s="10">
        <v>66</v>
      </c>
      <c r="L20" s="10">
        <v>58</v>
      </c>
      <c r="M20" s="7">
        <f t="shared" si="2"/>
        <v>144</v>
      </c>
      <c r="N20" s="7">
        <f t="shared" si="3"/>
        <v>129</v>
      </c>
    </row>
    <row r="21" spans="1:14" x14ac:dyDescent="0.25">
      <c r="A21" s="12">
        <v>13</v>
      </c>
      <c r="B21" s="13" t="s">
        <v>24</v>
      </c>
      <c r="C21" s="11">
        <v>383</v>
      </c>
      <c r="D21" s="11">
        <v>230</v>
      </c>
      <c r="E21" s="11">
        <v>131</v>
      </c>
      <c r="F21" s="11">
        <v>36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7">
        <f t="shared" si="2"/>
        <v>514</v>
      </c>
      <c r="N21" s="7">
        <f t="shared" si="3"/>
        <v>266</v>
      </c>
    </row>
    <row r="22" spans="1:14" x14ac:dyDescent="0.25">
      <c r="A22" s="12">
        <v>14</v>
      </c>
      <c r="B22" s="13" t="s">
        <v>25</v>
      </c>
      <c r="C22" s="11">
        <v>164</v>
      </c>
      <c r="D22" s="11">
        <v>149</v>
      </c>
      <c r="E22" s="11">
        <v>72</v>
      </c>
      <c r="F22" s="11">
        <v>58</v>
      </c>
      <c r="G22" s="11">
        <v>5</v>
      </c>
      <c r="H22" s="11">
        <v>3</v>
      </c>
      <c r="I22" s="11">
        <v>3</v>
      </c>
      <c r="J22" s="11">
        <v>3</v>
      </c>
      <c r="K22" s="11">
        <v>11</v>
      </c>
      <c r="L22" s="11">
        <v>7</v>
      </c>
      <c r="M22" s="7">
        <f t="shared" si="2"/>
        <v>255</v>
      </c>
      <c r="N22" s="7">
        <f t="shared" si="3"/>
        <v>220</v>
      </c>
    </row>
    <row r="23" spans="1:14" x14ac:dyDescent="0.25">
      <c r="A23" s="12">
        <v>15</v>
      </c>
      <c r="B23" s="13" t="s">
        <v>26</v>
      </c>
      <c r="C23" s="11">
        <v>335</v>
      </c>
      <c r="D23" s="11">
        <v>311</v>
      </c>
      <c r="E23" s="11">
        <v>145</v>
      </c>
      <c r="F23" s="11">
        <v>168</v>
      </c>
      <c r="G23" s="11">
        <v>6</v>
      </c>
      <c r="H23" s="11">
        <v>2</v>
      </c>
      <c r="I23" s="11">
        <v>4</v>
      </c>
      <c r="J23" s="11">
        <v>0</v>
      </c>
      <c r="K23" s="11">
        <v>0</v>
      </c>
      <c r="L23" s="11">
        <v>0</v>
      </c>
      <c r="M23" s="7">
        <f t="shared" si="2"/>
        <v>490</v>
      </c>
      <c r="N23" s="7">
        <f t="shared" si="3"/>
        <v>481</v>
      </c>
    </row>
    <row r="24" spans="1:14" x14ac:dyDescent="0.25">
      <c r="A24" s="12">
        <v>16</v>
      </c>
      <c r="B24" s="13" t="s">
        <v>27</v>
      </c>
      <c r="C24" s="11">
        <v>1035</v>
      </c>
      <c r="D24" s="11">
        <v>651</v>
      </c>
      <c r="E24" s="11">
        <v>120</v>
      </c>
      <c r="F24" s="11">
        <v>114</v>
      </c>
      <c r="G24" s="11">
        <v>63</v>
      </c>
      <c r="H24" s="11">
        <v>45</v>
      </c>
      <c r="I24" s="11">
        <v>4</v>
      </c>
      <c r="J24" s="11">
        <v>3</v>
      </c>
      <c r="K24" s="11">
        <v>8</v>
      </c>
      <c r="L24" s="11">
        <v>7</v>
      </c>
      <c r="M24" s="7">
        <f t="shared" si="2"/>
        <v>1230</v>
      </c>
      <c r="N24" s="7">
        <f t="shared" si="3"/>
        <v>820</v>
      </c>
    </row>
    <row r="25" spans="1:14" x14ac:dyDescent="0.25">
      <c r="A25" s="12">
        <v>17</v>
      </c>
      <c r="B25" s="13" t="s">
        <v>28</v>
      </c>
      <c r="C25" s="11">
        <v>845</v>
      </c>
      <c r="D25" s="11">
        <v>632</v>
      </c>
      <c r="E25" s="11">
        <v>168</v>
      </c>
      <c r="F25" s="11">
        <v>145</v>
      </c>
      <c r="G25" s="11">
        <v>44</v>
      </c>
      <c r="H25" s="11">
        <v>38</v>
      </c>
      <c r="I25" s="11">
        <v>0</v>
      </c>
      <c r="J25" s="11">
        <v>0</v>
      </c>
      <c r="K25" s="11">
        <v>0</v>
      </c>
      <c r="L25" s="11">
        <v>0</v>
      </c>
      <c r="M25" s="7">
        <f t="shared" si="2"/>
        <v>1057</v>
      </c>
      <c r="N25" s="7">
        <f t="shared" si="3"/>
        <v>815</v>
      </c>
    </row>
    <row r="26" spans="1:14" x14ac:dyDescent="0.25">
      <c r="A26" s="12">
        <v>18</v>
      </c>
      <c r="B26" s="13" t="s">
        <v>29</v>
      </c>
      <c r="C26" s="11">
        <v>1334</v>
      </c>
      <c r="D26" s="11">
        <v>707</v>
      </c>
      <c r="E26" s="11">
        <v>366</v>
      </c>
      <c r="F26" s="11">
        <v>287</v>
      </c>
      <c r="G26" s="11">
        <v>158</v>
      </c>
      <c r="H26" s="11">
        <v>136</v>
      </c>
      <c r="I26" s="11">
        <v>24</v>
      </c>
      <c r="J26" s="11">
        <v>12</v>
      </c>
      <c r="K26" s="11">
        <v>29</v>
      </c>
      <c r="L26" s="11">
        <v>12</v>
      </c>
      <c r="M26" s="7">
        <f t="shared" si="2"/>
        <v>1911</v>
      </c>
      <c r="N26" s="7">
        <f t="shared" si="3"/>
        <v>1154</v>
      </c>
    </row>
    <row r="27" spans="1:14" x14ac:dyDescent="0.25">
      <c r="A27" s="12">
        <v>19</v>
      </c>
      <c r="B27" s="13" t="s">
        <v>30</v>
      </c>
      <c r="C27" s="11">
        <v>66</v>
      </c>
      <c r="D27" s="11">
        <v>57</v>
      </c>
      <c r="E27" s="11">
        <v>7</v>
      </c>
      <c r="F27" s="11">
        <v>7</v>
      </c>
      <c r="G27" s="11">
        <v>42</v>
      </c>
      <c r="H27" s="11">
        <v>42</v>
      </c>
      <c r="I27" s="11">
        <v>0</v>
      </c>
      <c r="J27" s="11">
        <v>0</v>
      </c>
      <c r="K27" s="11">
        <v>0</v>
      </c>
      <c r="L27" s="11">
        <v>0</v>
      </c>
      <c r="M27" s="7">
        <f t="shared" si="2"/>
        <v>115</v>
      </c>
      <c r="N27" s="7">
        <f t="shared" si="3"/>
        <v>106</v>
      </c>
    </row>
    <row r="28" spans="1:14" x14ac:dyDescent="0.25">
      <c r="A28" s="12">
        <v>20</v>
      </c>
      <c r="B28" s="13" t="s">
        <v>31</v>
      </c>
      <c r="C28" s="11">
        <v>2518</v>
      </c>
      <c r="D28" s="11">
        <v>1027</v>
      </c>
      <c r="E28" s="11">
        <v>513</v>
      </c>
      <c r="F28" s="11">
        <v>289</v>
      </c>
      <c r="G28" s="11">
        <v>130</v>
      </c>
      <c r="H28" s="11">
        <v>55</v>
      </c>
      <c r="I28" s="11">
        <v>0</v>
      </c>
      <c r="J28" s="11">
        <v>0</v>
      </c>
      <c r="K28" s="11">
        <v>0</v>
      </c>
      <c r="L28" s="11">
        <v>0</v>
      </c>
      <c r="M28" s="7">
        <f t="shared" si="2"/>
        <v>3161</v>
      </c>
      <c r="N28" s="7">
        <f t="shared" si="3"/>
        <v>1371</v>
      </c>
    </row>
    <row r="29" spans="1:14" x14ac:dyDescent="0.25">
      <c r="A29" s="12">
        <v>21</v>
      </c>
      <c r="B29" s="13" t="s">
        <v>32</v>
      </c>
      <c r="C29" s="11">
        <v>3598</v>
      </c>
      <c r="D29" s="11">
        <v>1708</v>
      </c>
      <c r="E29" s="11">
        <v>426</v>
      </c>
      <c r="F29" s="11">
        <v>320</v>
      </c>
      <c r="G29" s="11">
        <v>162</v>
      </c>
      <c r="H29" s="11">
        <v>101</v>
      </c>
      <c r="I29" s="11">
        <v>0</v>
      </c>
      <c r="J29" s="11">
        <v>0</v>
      </c>
      <c r="K29" s="11">
        <v>0</v>
      </c>
      <c r="L29" s="11">
        <v>0</v>
      </c>
      <c r="M29" s="7">
        <f t="shared" si="2"/>
        <v>4186</v>
      </c>
      <c r="N29" s="7">
        <f t="shared" si="3"/>
        <v>2129</v>
      </c>
    </row>
    <row r="30" spans="1:14" x14ac:dyDescent="0.25">
      <c r="A30" s="12">
        <v>22</v>
      </c>
      <c r="B30" s="13" t="s">
        <v>33</v>
      </c>
      <c r="C30" s="11">
        <v>865</v>
      </c>
      <c r="D30" s="11">
        <v>636</v>
      </c>
      <c r="E30" s="11">
        <v>422</v>
      </c>
      <c r="F30" s="11">
        <v>347</v>
      </c>
      <c r="G30" s="11">
        <v>14</v>
      </c>
      <c r="H30" s="11">
        <v>9</v>
      </c>
      <c r="I30" s="11">
        <v>0</v>
      </c>
      <c r="J30" s="11">
        <v>0</v>
      </c>
      <c r="K30" s="11">
        <v>0</v>
      </c>
      <c r="L30" s="11">
        <v>0</v>
      </c>
      <c r="M30" s="7">
        <f t="shared" si="2"/>
        <v>1301</v>
      </c>
      <c r="N30" s="7">
        <f t="shared" si="3"/>
        <v>992</v>
      </c>
    </row>
    <row r="31" spans="1:14" x14ac:dyDescent="0.25">
      <c r="A31" s="12">
        <v>23</v>
      </c>
      <c r="B31" s="13" t="s">
        <v>34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209</v>
      </c>
      <c r="J31" s="11">
        <v>147</v>
      </c>
      <c r="K31" s="11">
        <v>149</v>
      </c>
      <c r="L31" s="11">
        <v>99</v>
      </c>
      <c r="M31" s="7">
        <f t="shared" si="2"/>
        <v>358</v>
      </c>
      <c r="N31" s="7">
        <f t="shared" si="3"/>
        <v>246</v>
      </c>
    </row>
    <row r="32" spans="1:14" x14ac:dyDescent="0.25">
      <c r="A32" s="12">
        <v>24</v>
      </c>
      <c r="B32" s="13" t="s">
        <v>35</v>
      </c>
      <c r="C32" s="11">
        <v>0</v>
      </c>
      <c r="D32" s="11">
        <v>0</v>
      </c>
      <c r="E32" s="11">
        <v>1</v>
      </c>
      <c r="F32" s="11">
        <v>1</v>
      </c>
      <c r="G32" s="11">
        <v>0</v>
      </c>
      <c r="H32" s="11">
        <v>0</v>
      </c>
      <c r="I32" s="11">
        <v>94</v>
      </c>
      <c r="J32" s="11">
        <v>75</v>
      </c>
      <c r="K32" s="11">
        <v>105</v>
      </c>
      <c r="L32" s="11">
        <v>57</v>
      </c>
      <c r="M32" s="7">
        <f t="shared" si="2"/>
        <v>200</v>
      </c>
      <c r="N32" s="7">
        <f t="shared" si="3"/>
        <v>133</v>
      </c>
    </row>
    <row r="33" spans="1:14" x14ac:dyDescent="0.25">
      <c r="A33" s="12">
        <v>25</v>
      </c>
      <c r="B33" s="13" t="s">
        <v>36</v>
      </c>
      <c r="C33" s="11">
        <v>413</v>
      </c>
      <c r="D33" s="11">
        <v>238</v>
      </c>
      <c r="E33" s="11">
        <v>190</v>
      </c>
      <c r="F33" s="11">
        <v>70</v>
      </c>
      <c r="G33" s="11">
        <v>1</v>
      </c>
      <c r="H33" s="11">
        <v>1</v>
      </c>
      <c r="I33" s="11">
        <v>1</v>
      </c>
      <c r="J33" s="11">
        <v>0</v>
      </c>
      <c r="K33" s="11">
        <v>0</v>
      </c>
      <c r="L33" s="11">
        <v>0</v>
      </c>
      <c r="M33" s="7">
        <f t="shared" si="2"/>
        <v>605</v>
      </c>
      <c r="N33" s="7">
        <f t="shared" si="3"/>
        <v>309</v>
      </c>
    </row>
    <row r="34" spans="1:14" x14ac:dyDescent="0.25">
      <c r="A34" s="12">
        <v>26</v>
      </c>
      <c r="B34" s="13" t="s">
        <v>37</v>
      </c>
      <c r="C34" s="11">
        <v>553</v>
      </c>
      <c r="D34" s="11">
        <v>497</v>
      </c>
      <c r="E34" s="11">
        <v>171</v>
      </c>
      <c r="F34" s="11">
        <v>147</v>
      </c>
      <c r="G34" s="11">
        <v>35</v>
      </c>
      <c r="H34" s="11">
        <v>30</v>
      </c>
      <c r="I34" s="11">
        <v>26</v>
      </c>
      <c r="J34" s="11">
        <v>18</v>
      </c>
      <c r="K34" s="11">
        <v>18</v>
      </c>
      <c r="L34" s="11">
        <v>10</v>
      </c>
      <c r="M34" s="7">
        <f t="shared" si="2"/>
        <v>803</v>
      </c>
      <c r="N34" s="7">
        <f t="shared" si="3"/>
        <v>702</v>
      </c>
    </row>
    <row r="35" spans="1:14" x14ac:dyDescent="0.25">
      <c r="A35" s="12">
        <v>27</v>
      </c>
      <c r="B35" s="13" t="s">
        <v>38</v>
      </c>
      <c r="C35" s="11">
        <v>306</v>
      </c>
      <c r="D35" s="11">
        <v>233</v>
      </c>
      <c r="E35" s="11">
        <v>337</v>
      </c>
      <c r="F35" s="11">
        <v>281</v>
      </c>
      <c r="G35" s="11">
        <v>0</v>
      </c>
      <c r="H35" s="11">
        <v>0</v>
      </c>
      <c r="I35" s="11">
        <v>29</v>
      </c>
      <c r="J35" s="11">
        <v>25</v>
      </c>
      <c r="K35" s="11">
        <v>27</v>
      </c>
      <c r="L35" s="11">
        <v>23</v>
      </c>
      <c r="M35" s="7">
        <f t="shared" si="2"/>
        <v>699</v>
      </c>
      <c r="N35" s="7">
        <f t="shared" si="3"/>
        <v>562</v>
      </c>
    </row>
    <row r="36" spans="1:14" x14ac:dyDescent="0.25">
      <c r="A36" s="12">
        <v>28</v>
      </c>
      <c r="B36" s="13" t="s">
        <v>39</v>
      </c>
      <c r="C36" s="11">
        <v>816</v>
      </c>
      <c r="D36" s="11">
        <v>551</v>
      </c>
      <c r="E36" s="11">
        <v>576</v>
      </c>
      <c r="F36" s="11">
        <v>470</v>
      </c>
      <c r="G36" s="11">
        <v>6</v>
      </c>
      <c r="H36" s="11">
        <v>6</v>
      </c>
      <c r="I36" s="11">
        <v>253</v>
      </c>
      <c r="J36" s="11">
        <v>166</v>
      </c>
      <c r="K36" s="11">
        <v>208</v>
      </c>
      <c r="L36" s="11">
        <v>107</v>
      </c>
      <c r="M36" s="7">
        <f t="shared" si="2"/>
        <v>1859</v>
      </c>
      <c r="N36" s="7">
        <f t="shared" si="3"/>
        <v>1300</v>
      </c>
    </row>
    <row r="37" spans="1:14" x14ac:dyDescent="0.25">
      <c r="A37" s="12">
        <v>29</v>
      </c>
      <c r="B37" s="13" t="s">
        <v>40</v>
      </c>
      <c r="C37" s="12">
        <v>346</v>
      </c>
      <c r="D37" s="12">
        <v>320</v>
      </c>
      <c r="E37" s="12">
        <v>111</v>
      </c>
      <c r="F37" s="12">
        <v>103</v>
      </c>
      <c r="G37" s="12">
        <v>64</v>
      </c>
      <c r="H37" s="12">
        <v>41</v>
      </c>
      <c r="I37" s="12">
        <v>12</v>
      </c>
      <c r="J37" s="12">
        <v>12</v>
      </c>
      <c r="K37" s="12">
        <v>6</v>
      </c>
      <c r="L37" s="12">
        <v>7</v>
      </c>
      <c r="M37" s="31">
        <f t="shared" si="2"/>
        <v>539</v>
      </c>
      <c r="N37" s="31">
        <f t="shared" si="3"/>
        <v>483</v>
      </c>
    </row>
    <row r="38" spans="1:14" x14ac:dyDescent="0.25">
      <c r="A38" s="12">
        <v>30</v>
      </c>
      <c r="B38" s="13" t="s">
        <v>129</v>
      </c>
      <c r="C38" s="11">
        <v>412</v>
      </c>
      <c r="D38" s="11">
        <v>350</v>
      </c>
      <c r="E38" s="11">
        <v>136</v>
      </c>
      <c r="F38" s="11">
        <v>120</v>
      </c>
      <c r="G38" s="11">
        <v>46</v>
      </c>
      <c r="H38" s="11">
        <v>41</v>
      </c>
      <c r="I38" s="11">
        <v>3</v>
      </c>
      <c r="J38" s="11">
        <v>3</v>
      </c>
      <c r="K38" s="11">
        <v>5</v>
      </c>
      <c r="L38" s="11">
        <v>4</v>
      </c>
      <c r="M38" s="7">
        <f t="shared" si="2"/>
        <v>602</v>
      </c>
      <c r="N38" s="7">
        <f t="shared" si="3"/>
        <v>518</v>
      </c>
    </row>
    <row r="39" spans="1:14" x14ac:dyDescent="0.25">
      <c r="A39" s="12">
        <v>31</v>
      </c>
      <c r="B39" s="13" t="s">
        <v>42</v>
      </c>
      <c r="C39" s="11">
        <v>384</v>
      </c>
      <c r="D39" s="11">
        <v>334</v>
      </c>
      <c r="E39" s="11">
        <v>92</v>
      </c>
      <c r="F39" s="11">
        <v>99</v>
      </c>
      <c r="G39" s="11">
        <v>20</v>
      </c>
      <c r="H39" s="11">
        <v>20</v>
      </c>
      <c r="I39" s="11">
        <v>5</v>
      </c>
      <c r="J39" s="11">
        <v>5</v>
      </c>
      <c r="K39" s="11">
        <v>6</v>
      </c>
      <c r="L39" s="11">
        <v>6</v>
      </c>
      <c r="M39" s="7">
        <f t="shared" si="2"/>
        <v>507</v>
      </c>
      <c r="N39" s="7">
        <f t="shared" si="3"/>
        <v>464</v>
      </c>
    </row>
    <row r="40" spans="1:14" x14ac:dyDescent="0.25">
      <c r="A40" s="12">
        <v>32</v>
      </c>
      <c r="B40" s="13" t="s">
        <v>43</v>
      </c>
      <c r="C40" s="11">
        <v>61</v>
      </c>
      <c r="D40" s="11">
        <v>59</v>
      </c>
      <c r="E40" s="11">
        <v>21</v>
      </c>
      <c r="F40" s="11">
        <v>18</v>
      </c>
      <c r="G40" s="11">
        <v>1</v>
      </c>
      <c r="H40" s="11">
        <v>1</v>
      </c>
      <c r="I40" s="11">
        <v>0</v>
      </c>
      <c r="J40" s="11">
        <v>0</v>
      </c>
      <c r="K40" s="11">
        <v>1</v>
      </c>
      <c r="L40" s="11">
        <v>0</v>
      </c>
      <c r="M40" s="7">
        <f t="shared" si="2"/>
        <v>84</v>
      </c>
      <c r="N40" s="7">
        <f t="shared" si="3"/>
        <v>78</v>
      </c>
    </row>
    <row r="41" spans="1:14" x14ac:dyDescent="0.25">
      <c r="A41" s="12">
        <v>33</v>
      </c>
      <c r="B41" s="13" t="s">
        <v>44</v>
      </c>
      <c r="C41" s="11">
        <v>48</v>
      </c>
      <c r="D41" s="11">
        <v>48</v>
      </c>
      <c r="E41" s="11">
        <v>18</v>
      </c>
      <c r="F41" s="11">
        <v>18</v>
      </c>
      <c r="G41" s="11">
        <v>11</v>
      </c>
      <c r="H41" s="11">
        <v>9</v>
      </c>
      <c r="I41" s="11">
        <v>1</v>
      </c>
      <c r="J41" s="11">
        <v>1</v>
      </c>
      <c r="K41" s="11">
        <v>0</v>
      </c>
      <c r="L41" s="11">
        <v>0</v>
      </c>
      <c r="M41" s="7">
        <f t="shared" si="2"/>
        <v>78</v>
      </c>
      <c r="N41" s="7">
        <f t="shared" si="3"/>
        <v>76</v>
      </c>
    </row>
    <row r="42" spans="1:14" x14ac:dyDescent="0.25">
      <c r="A42" s="12">
        <v>34</v>
      </c>
      <c r="B42" s="13" t="s">
        <v>45</v>
      </c>
      <c r="C42" s="11">
        <v>263</v>
      </c>
      <c r="D42" s="11">
        <v>199</v>
      </c>
      <c r="E42" s="11">
        <v>44</v>
      </c>
      <c r="F42" s="11">
        <v>38</v>
      </c>
      <c r="G42" s="11">
        <v>1</v>
      </c>
      <c r="H42" s="11">
        <v>2</v>
      </c>
      <c r="I42" s="11">
        <v>0</v>
      </c>
      <c r="J42" s="11">
        <v>0</v>
      </c>
      <c r="K42" s="11">
        <v>1</v>
      </c>
      <c r="L42" s="11">
        <v>0</v>
      </c>
      <c r="M42" s="7">
        <f t="shared" si="2"/>
        <v>309</v>
      </c>
      <c r="N42" s="7">
        <f t="shared" si="3"/>
        <v>239</v>
      </c>
    </row>
    <row r="43" spans="1:14" x14ac:dyDescent="0.25">
      <c r="A43" s="12">
        <v>35</v>
      </c>
      <c r="B43" s="13" t="s">
        <v>46</v>
      </c>
      <c r="C43" s="11">
        <v>431</v>
      </c>
      <c r="D43" s="11">
        <v>362</v>
      </c>
      <c r="E43" s="11">
        <v>104</v>
      </c>
      <c r="F43" s="11">
        <v>100</v>
      </c>
      <c r="G43" s="11">
        <v>66</v>
      </c>
      <c r="H43" s="11">
        <v>54</v>
      </c>
      <c r="I43" s="11">
        <v>2</v>
      </c>
      <c r="J43" s="11">
        <v>2</v>
      </c>
      <c r="K43" s="11">
        <v>9</v>
      </c>
      <c r="L43" s="11">
        <v>7</v>
      </c>
      <c r="M43" s="7">
        <f t="shared" si="2"/>
        <v>612</v>
      </c>
      <c r="N43" s="7">
        <f t="shared" si="3"/>
        <v>525</v>
      </c>
    </row>
    <row r="44" spans="1:14" x14ac:dyDescent="0.25">
      <c r="A44" s="12">
        <v>36</v>
      </c>
      <c r="B44" s="13" t="s">
        <v>47</v>
      </c>
      <c r="C44" s="11">
        <v>397</v>
      </c>
      <c r="D44" s="11">
        <v>378</v>
      </c>
      <c r="E44" s="11">
        <v>90</v>
      </c>
      <c r="F44" s="11">
        <v>90</v>
      </c>
      <c r="G44" s="11">
        <v>5</v>
      </c>
      <c r="H44" s="11">
        <v>3</v>
      </c>
      <c r="I44" s="11">
        <v>0</v>
      </c>
      <c r="J44" s="11">
        <v>0</v>
      </c>
      <c r="K44" s="11">
        <v>0</v>
      </c>
      <c r="L44" s="11">
        <v>0</v>
      </c>
      <c r="M44" s="7">
        <f t="shared" si="2"/>
        <v>492</v>
      </c>
      <c r="N44" s="7">
        <f t="shared" si="3"/>
        <v>471</v>
      </c>
    </row>
    <row r="45" spans="1:14" x14ac:dyDescent="0.25">
      <c r="A45" s="12">
        <v>37</v>
      </c>
      <c r="B45" s="13" t="s">
        <v>48</v>
      </c>
      <c r="C45" s="11">
        <v>74</v>
      </c>
      <c r="D45" s="11">
        <v>73</v>
      </c>
      <c r="E45" s="11">
        <v>35</v>
      </c>
      <c r="F45" s="11">
        <v>36</v>
      </c>
      <c r="G45" s="11">
        <v>10</v>
      </c>
      <c r="H45" s="11">
        <v>10</v>
      </c>
      <c r="I45" s="11">
        <v>1</v>
      </c>
      <c r="J45" s="11">
        <v>1</v>
      </c>
      <c r="K45" s="11">
        <v>1</v>
      </c>
      <c r="L45" s="11">
        <v>1</v>
      </c>
      <c r="M45" s="7">
        <f t="shared" si="2"/>
        <v>121</v>
      </c>
      <c r="N45" s="7">
        <f t="shared" si="3"/>
        <v>121</v>
      </c>
    </row>
    <row r="46" spans="1:14" x14ac:dyDescent="0.25">
      <c r="A46" s="12">
        <v>38</v>
      </c>
      <c r="B46" s="13" t="s">
        <v>49</v>
      </c>
      <c r="C46" s="11">
        <v>112</v>
      </c>
      <c r="D46" s="11">
        <v>115</v>
      </c>
      <c r="E46" s="11">
        <v>43</v>
      </c>
      <c r="F46" s="11">
        <v>40</v>
      </c>
      <c r="G46" s="11">
        <v>22</v>
      </c>
      <c r="H46" s="11">
        <v>22</v>
      </c>
      <c r="I46" s="11">
        <v>3</v>
      </c>
      <c r="J46" s="11">
        <v>3</v>
      </c>
      <c r="K46" s="11">
        <v>2</v>
      </c>
      <c r="L46" s="11">
        <v>2</v>
      </c>
      <c r="M46" s="7">
        <f t="shared" si="2"/>
        <v>182</v>
      </c>
      <c r="N46" s="7">
        <f t="shared" si="3"/>
        <v>182</v>
      </c>
    </row>
    <row r="47" spans="1:14" x14ac:dyDescent="0.25">
      <c r="A47" s="12">
        <v>39</v>
      </c>
      <c r="B47" s="13" t="s">
        <v>50</v>
      </c>
      <c r="C47" s="11">
        <v>217</v>
      </c>
      <c r="D47" s="11">
        <v>202</v>
      </c>
      <c r="E47" s="11">
        <v>76</v>
      </c>
      <c r="F47" s="11">
        <v>64</v>
      </c>
      <c r="G47" s="11">
        <v>4</v>
      </c>
      <c r="H47" s="11">
        <v>3</v>
      </c>
      <c r="I47" s="11">
        <v>0</v>
      </c>
      <c r="J47" s="11">
        <v>0</v>
      </c>
      <c r="K47" s="11">
        <v>2</v>
      </c>
      <c r="L47" s="11">
        <v>1</v>
      </c>
      <c r="M47" s="7">
        <f t="shared" si="2"/>
        <v>299</v>
      </c>
      <c r="N47" s="7">
        <f t="shared" si="3"/>
        <v>270</v>
      </c>
    </row>
    <row r="48" spans="1:14" x14ac:dyDescent="0.25">
      <c r="A48" s="12">
        <v>40</v>
      </c>
      <c r="B48" s="13" t="s">
        <v>96</v>
      </c>
      <c r="C48" s="11">
        <v>292</v>
      </c>
      <c r="D48" s="11">
        <v>241</v>
      </c>
      <c r="E48" s="11">
        <v>53</v>
      </c>
      <c r="F48" s="11">
        <v>56</v>
      </c>
      <c r="G48" s="11">
        <v>8</v>
      </c>
      <c r="H48" s="11">
        <v>6</v>
      </c>
      <c r="I48" s="11">
        <v>4</v>
      </c>
      <c r="J48" s="11">
        <v>4</v>
      </c>
      <c r="K48" s="11">
        <v>5</v>
      </c>
      <c r="L48" s="11">
        <v>6</v>
      </c>
      <c r="M48" s="7">
        <f t="shared" si="2"/>
        <v>362</v>
      </c>
      <c r="N48" s="7">
        <f t="shared" si="3"/>
        <v>313</v>
      </c>
    </row>
    <row r="49" spans="1:14" x14ac:dyDescent="0.25">
      <c r="A49" s="12">
        <v>41</v>
      </c>
      <c r="B49" s="13" t="s">
        <v>51</v>
      </c>
      <c r="C49" s="11">
        <v>357</v>
      </c>
      <c r="D49" s="11">
        <v>339</v>
      </c>
      <c r="E49" s="11">
        <v>66</v>
      </c>
      <c r="F49" s="11">
        <v>65</v>
      </c>
      <c r="G49" s="11">
        <v>20</v>
      </c>
      <c r="H49" s="11">
        <v>20</v>
      </c>
      <c r="I49" s="11">
        <v>3</v>
      </c>
      <c r="J49" s="11">
        <v>3</v>
      </c>
      <c r="K49" s="11">
        <v>5</v>
      </c>
      <c r="L49" s="11">
        <v>5</v>
      </c>
      <c r="M49" s="7">
        <f t="shared" si="2"/>
        <v>451</v>
      </c>
      <c r="N49" s="7">
        <f t="shared" si="3"/>
        <v>432</v>
      </c>
    </row>
    <row r="50" spans="1:14" x14ac:dyDescent="0.25">
      <c r="A50" s="12">
        <v>42</v>
      </c>
      <c r="B50" s="13" t="s">
        <v>52</v>
      </c>
      <c r="C50" s="11">
        <v>253</v>
      </c>
      <c r="D50" s="11">
        <v>264</v>
      </c>
      <c r="E50" s="11">
        <v>52</v>
      </c>
      <c r="F50" s="11">
        <v>43</v>
      </c>
      <c r="G50" s="11">
        <v>7</v>
      </c>
      <c r="H50" s="11">
        <v>7</v>
      </c>
      <c r="I50" s="11">
        <v>0</v>
      </c>
      <c r="J50" s="11">
        <v>0</v>
      </c>
      <c r="K50" s="11">
        <v>0</v>
      </c>
      <c r="L50" s="11">
        <v>0</v>
      </c>
      <c r="M50" s="7">
        <f t="shared" si="2"/>
        <v>312</v>
      </c>
      <c r="N50" s="7">
        <f t="shared" si="3"/>
        <v>314</v>
      </c>
    </row>
    <row r="51" spans="1:14" x14ac:dyDescent="0.25">
      <c r="A51" s="12">
        <v>43</v>
      </c>
      <c r="B51" s="13" t="s">
        <v>103</v>
      </c>
      <c r="C51" s="11">
        <v>66</v>
      </c>
      <c r="D51" s="11">
        <v>62</v>
      </c>
      <c r="E51" s="11">
        <v>28</v>
      </c>
      <c r="F51" s="11">
        <v>26</v>
      </c>
      <c r="G51" s="11">
        <v>2</v>
      </c>
      <c r="H51" s="11">
        <v>2</v>
      </c>
      <c r="I51" s="11">
        <v>4</v>
      </c>
      <c r="J51" s="11">
        <v>3</v>
      </c>
      <c r="K51" s="11">
        <v>1</v>
      </c>
      <c r="L51" s="11">
        <v>0</v>
      </c>
      <c r="M51" s="7">
        <f t="shared" si="2"/>
        <v>101</v>
      </c>
      <c r="N51" s="7">
        <f t="shared" si="3"/>
        <v>93</v>
      </c>
    </row>
    <row r="52" spans="1:14" x14ac:dyDescent="0.25">
      <c r="A52" s="12">
        <v>44</v>
      </c>
      <c r="B52" s="13" t="s">
        <v>54</v>
      </c>
      <c r="C52" s="11">
        <v>92</v>
      </c>
      <c r="D52" s="11">
        <v>85</v>
      </c>
      <c r="E52" s="11">
        <v>35</v>
      </c>
      <c r="F52" s="11">
        <v>32</v>
      </c>
      <c r="G52" s="11">
        <v>9</v>
      </c>
      <c r="H52" s="11">
        <v>8</v>
      </c>
      <c r="I52" s="11">
        <v>0</v>
      </c>
      <c r="J52" s="11">
        <v>0</v>
      </c>
      <c r="K52" s="11">
        <v>0</v>
      </c>
      <c r="L52" s="11">
        <v>0</v>
      </c>
      <c r="M52" s="7">
        <f t="shared" si="2"/>
        <v>136</v>
      </c>
      <c r="N52" s="7">
        <f t="shared" si="3"/>
        <v>125</v>
      </c>
    </row>
    <row r="53" spans="1:14" x14ac:dyDescent="0.25">
      <c r="A53" s="12">
        <v>45</v>
      </c>
      <c r="B53" s="44" t="s">
        <v>55</v>
      </c>
      <c r="C53" s="12">
        <v>728</v>
      </c>
      <c r="D53" s="12">
        <v>727</v>
      </c>
      <c r="E53" s="12">
        <v>132</v>
      </c>
      <c r="F53" s="12">
        <v>133</v>
      </c>
      <c r="G53" s="12">
        <v>3</v>
      </c>
      <c r="H53" s="12">
        <v>4</v>
      </c>
      <c r="I53" s="12">
        <v>0</v>
      </c>
      <c r="J53" s="12">
        <v>0</v>
      </c>
      <c r="K53" s="12">
        <v>1</v>
      </c>
      <c r="L53" s="12">
        <v>1</v>
      </c>
      <c r="M53" s="31">
        <f t="shared" si="2"/>
        <v>864</v>
      </c>
      <c r="N53" s="31">
        <f t="shared" si="3"/>
        <v>865</v>
      </c>
    </row>
    <row r="54" spans="1:14" x14ac:dyDescent="0.25">
      <c r="A54" s="12">
        <v>46</v>
      </c>
      <c r="B54" s="44" t="s">
        <v>107</v>
      </c>
      <c r="C54" s="12">
        <v>47</v>
      </c>
      <c r="D54" s="12">
        <v>44</v>
      </c>
      <c r="E54" s="12">
        <v>12</v>
      </c>
      <c r="F54" s="12">
        <v>12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31">
        <f t="shared" si="2"/>
        <v>59</v>
      </c>
      <c r="N54" s="31">
        <f t="shared" si="3"/>
        <v>56</v>
      </c>
    </row>
    <row r="55" spans="1:14" x14ac:dyDescent="0.25">
      <c r="A55" s="12">
        <v>47</v>
      </c>
      <c r="B55" s="44" t="s">
        <v>106</v>
      </c>
      <c r="C55" s="12">
        <v>25</v>
      </c>
      <c r="D55" s="12">
        <v>24</v>
      </c>
      <c r="E55" s="12">
        <v>11</v>
      </c>
      <c r="F55" s="12">
        <v>10</v>
      </c>
      <c r="G55" s="12">
        <v>9</v>
      </c>
      <c r="H55" s="12">
        <v>8</v>
      </c>
      <c r="I55" s="12">
        <v>0</v>
      </c>
      <c r="J55" s="12">
        <v>0</v>
      </c>
      <c r="K55" s="12">
        <v>1</v>
      </c>
      <c r="L55" s="12">
        <v>1</v>
      </c>
      <c r="M55" s="31">
        <f t="shared" si="2"/>
        <v>46</v>
      </c>
      <c r="N55" s="31">
        <f t="shared" si="3"/>
        <v>43</v>
      </c>
    </row>
    <row r="56" spans="1:14" x14ac:dyDescent="0.25">
      <c r="A56" s="12">
        <v>48</v>
      </c>
      <c r="B56" s="13" t="s">
        <v>56</v>
      </c>
      <c r="C56" s="11">
        <v>609</v>
      </c>
      <c r="D56" s="11">
        <v>528</v>
      </c>
      <c r="E56" s="11">
        <v>118</v>
      </c>
      <c r="F56" s="11">
        <v>113</v>
      </c>
      <c r="G56" s="11">
        <v>7</v>
      </c>
      <c r="H56" s="11">
        <v>6</v>
      </c>
      <c r="I56" s="11">
        <v>0</v>
      </c>
      <c r="J56" s="11">
        <v>0</v>
      </c>
      <c r="K56" s="11">
        <v>0</v>
      </c>
      <c r="L56" s="11">
        <v>0</v>
      </c>
      <c r="M56" s="7">
        <f t="shared" si="2"/>
        <v>734</v>
      </c>
      <c r="N56" s="7">
        <f t="shared" si="3"/>
        <v>647</v>
      </c>
    </row>
    <row r="57" spans="1:14" x14ac:dyDescent="0.25">
      <c r="B57" s="8" t="s">
        <v>10</v>
      </c>
      <c r="C57" s="9">
        <f>SUM(C12:C56)</f>
        <v>29324</v>
      </c>
      <c r="D57" s="9">
        <f t="shared" ref="D57:N57" si="4">SUM(D12:D56)</f>
        <v>18166</v>
      </c>
      <c r="E57" s="9">
        <f t="shared" si="4"/>
        <v>7834</v>
      </c>
      <c r="F57" s="9">
        <f t="shared" si="4"/>
        <v>6142</v>
      </c>
      <c r="G57" s="9">
        <f t="shared" si="4"/>
        <v>1451</v>
      </c>
      <c r="H57" s="9">
        <f t="shared" si="4"/>
        <v>1016</v>
      </c>
      <c r="I57" s="9">
        <f t="shared" si="4"/>
        <v>802</v>
      </c>
      <c r="J57" s="9">
        <f t="shared" si="4"/>
        <v>595</v>
      </c>
      <c r="K57" s="9">
        <f t="shared" si="4"/>
        <v>706</v>
      </c>
      <c r="L57" s="9">
        <f t="shared" si="4"/>
        <v>459</v>
      </c>
      <c r="M57" s="9">
        <f t="shared" si="4"/>
        <v>40117</v>
      </c>
      <c r="N57" s="9">
        <f t="shared" si="4"/>
        <v>26378</v>
      </c>
    </row>
    <row r="58" spans="1:14" ht="15.75" x14ac:dyDescent="0.25">
      <c r="A58" s="62" t="s">
        <v>57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4"/>
    </row>
    <row r="59" spans="1:14" x14ac:dyDescent="0.25">
      <c r="A59" s="32">
        <v>49</v>
      </c>
      <c r="B59" s="4" t="s">
        <v>58</v>
      </c>
      <c r="C59" s="11">
        <v>915</v>
      </c>
      <c r="D59" s="11">
        <v>594</v>
      </c>
      <c r="E59" s="11">
        <v>153</v>
      </c>
      <c r="F59" s="11">
        <v>136</v>
      </c>
      <c r="G59" s="11">
        <v>137</v>
      </c>
      <c r="H59" s="11">
        <v>112</v>
      </c>
      <c r="I59" s="11">
        <v>0</v>
      </c>
      <c r="J59" s="11">
        <v>0</v>
      </c>
      <c r="K59" s="10">
        <v>0</v>
      </c>
      <c r="L59" s="10">
        <v>0</v>
      </c>
      <c r="M59" s="7">
        <f>C59+E59+I59+K59+G59</f>
        <v>1205</v>
      </c>
      <c r="N59" s="7">
        <f>D59+F59+J59+L59+H59</f>
        <v>842</v>
      </c>
    </row>
    <row r="60" spans="1:14" x14ac:dyDescent="0.25">
      <c r="A60" s="3">
        <v>50</v>
      </c>
      <c r="B60" s="4" t="s">
        <v>59</v>
      </c>
      <c r="C60" s="11">
        <v>280</v>
      </c>
      <c r="D60" s="11">
        <v>215</v>
      </c>
      <c r="E60" s="11">
        <v>78</v>
      </c>
      <c r="F60" s="11">
        <v>59</v>
      </c>
      <c r="G60" s="11">
        <v>1</v>
      </c>
      <c r="H60" s="11">
        <v>1</v>
      </c>
      <c r="I60" s="11">
        <v>69</v>
      </c>
      <c r="J60" s="11">
        <v>31</v>
      </c>
      <c r="K60" s="10">
        <v>41</v>
      </c>
      <c r="L60" s="10">
        <v>22</v>
      </c>
      <c r="M60" s="7">
        <f t="shared" ref="M60:N83" si="5">C60+E60+I60+K60+G60</f>
        <v>469</v>
      </c>
      <c r="N60" s="7">
        <f t="shared" si="5"/>
        <v>328</v>
      </c>
    </row>
    <row r="61" spans="1:14" x14ac:dyDescent="0.25">
      <c r="A61" s="3">
        <v>51</v>
      </c>
      <c r="B61" s="13" t="s">
        <v>134</v>
      </c>
      <c r="C61" s="12">
        <v>112</v>
      </c>
      <c r="D61" s="12">
        <v>112</v>
      </c>
      <c r="E61" s="12">
        <v>42</v>
      </c>
      <c r="F61" s="12">
        <v>42</v>
      </c>
      <c r="G61" s="12">
        <v>5</v>
      </c>
      <c r="H61" s="12">
        <v>5</v>
      </c>
      <c r="I61" s="12">
        <v>0</v>
      </c>
      <c r="J61" s="12">
        <v>0</v>
      </c>
      <c r="K61" s="5">
        <v>1</v>
      </c>
      <c r="L61" s="5">
        <v>1</v>
      </c>
      <c r="M61" s="7">
        <f t="shared" si="5"/>
        <v>160</v>
      </c>
      <c r="N61" s="7">
        <f t="shared" si="5"/>
        <v>160</v>
      </c>
    </row>
    <row r="62" spans="1:14" x14ac:dyDescent="0.25">
      <c r="A62" s="3">
        <v>52</v>
      </c>
      <c r="B62" s="4" t="s">
        <v>61</v>
      </c>
      <c r="C62" s="11">
        <v>1572</v>
      </c>
      <c r="D62" s="11">
        <v>1178</v>
      </c>
      <c r="E62" s="11">
        <v>682</v>
      </c>
      <c r="F62" s="11">
        <v>585</v>
      </c>
      <c r="G62" s="11">
        <v>54</v>
      </c>
      <c r="H62" s="11">
        <v>48</v>
      </c>
      <c r="I62" s="11">
        <v>1</v>
      </c>
      <c r="J62" s="11">
        <v>0</v>
      </c>
      <c r="K62" s="10">
        <v>0</v>
      </c>
      <c r="L62" s="10">
        <v>0</v>
      </c>
      <c r="M62" s="7">
        <f t="shared" si="5"/>
        <v>2309</v>
      </c>
      <c r="N62" s="7">
        <f t="shared" si="5"/>
        <v>1811</v>
      </c>
    </row>
    <row r="63" spans="1:14" x14ac:dyDescent="0.25">
      <c r="A63" s="3">
        <v>53</v>
      </c>
      <c r="B63" s="4" t="s">
        <v>62</v>
      </c>
      <c r="C63" s="10">
        <v>2856</v>
      </c>
      <c r="D63" s="10">
        <v>865</v>
      </c>
      <c r="E63" s="10">
        <v>425</v>
      </c>
      <c r="F63" s="10">
        <v>306</v>
      </c>
      <c r="G63" s="10">
        <v>118</v>
      </c>
      <c r="H63" s="10">
        <v>59</v>
      </c>
      <c r="I63" s="11">
        <v>9</v>
      </c>
      <c r="J63" s="11">
        <v>0</v>
      </c>
      <c r="K63" s="10">
        <v>4</v>
      </c>
      <c r="L63" s="10">
        <v>0</v>
      </c>
      <c r="M63" s="7">
        <f t="shared" si="5"/>
        <v>3412</v>
      </c>
      <c r="N63" s="7">
        <f t="shared" si="5"/>
        <v>1230</v>
      </c>
    </row>
    <row r="64" spans="1:14" x14ac:dyDescent="0.25">
      <c r="A64" s="3">
        <v>54</v>
      </c>
      <c r="B64" s="4" t="s">
        <v>63</v>
      </c>
      <c r="C64" s="10">
        <v>-11</v>
      </c>
      <c r="D64" s="10">
        <v>2</v>
      </c>
      <c r="E64" s="10">
        <v>-8</v>
      </c>
      <c r="F64" s="10">
        <v>1</v>
      </c>
      <c r="G64" s="10">
        <v>0</v>
      </c>
      <c r="H64" s="10">
        <v>0</v>
      </c>
      <c r="I64" s="11">
        <v>168</v>
      </c>
      <c r="J64" s="11">
        <v>120</v>
      </c>
      <c r="K64" s="10">
        <v>113</v>
      </c>
      <c r="L64" s="10">
        <v>77</v>
      </c>
      <c r="M64" s="7">
        <f t="shared" si="5"/>
        <v>262</v>
      </c>
      <c r="N64" s="7">
        <f t="shared" si="5"/>
        <v>200</v>
      </c>
    </row>
    <row r="65" spans="1:14" x14ac:dyDescent="0.25">
      <c r="A65" s="3">
        <v>55</v>
      </c>
      <c r="B65" s="4" t="s">
        <v>64</v>
      </c>
      <c r="C65" s="10">
        <v>192</v>
      </c>
      <c r="D65" s="10">
        <v>177</v>
      </c>
      <c r="E65" s="10">
        <v>100</v>
      </c>
      <c r="F65" s="10">
        <v>97</v>
      </c>
      <c r="G65" s="10">
        <v>10</v>
      </c>
      <c r="H65" s="10">
        <v>8</v>
      </c>
      <c r="I65" s="11">
        <v>88</v>
      </c>
      <c r="J65" s="11">
        <v>87</v>
      </c>
      <c r="K65" s="10">
        <v>67</v>
      </c>
      <c r="L65" s="10">
        <v>67</v>
      </c>
      <c r="M65" s="7">
        <f t="shared" si="5"/>
        <v>457</v>
      </c>
      <c r="N65" s="7">
        <f t="shared" si="5"/>
        <v>436</v>
      </c>
    </row>
    <row r="66" spans="1:14" x14ac:dyDescent="0.25">
      <c r="A66" s="3">
        <v>56</v>
      </c>
      <c r="B66" s="4" t="s">
        <v>153</v>
      </c>
      <c r="C66" s="10">
        <v>788</v>
      </c>
      <c r="D66" s="10">
        <v>538</v>
      </c>
      <c r="E66" s="10">
        <v>118</v>
      </c>
      <c r="F66" s="10">
        <v>102</v>
      </c>
      <c r="G66" s="10">
        <v>75</v>
      </c>
      <c r="H66" s="10">
        <v>55</v>
      </c>
      <c r="I66" s="11">
        <v>0</v>
      </c>
      <c r="J66" s="11">
        <v>0</v>
      </c>
      <c r="K66" s="10">
        <v>0</v>
      </c>
      <c r="L66" s="10">
        <v>0</v>
      </c>
      <c r="M66" s="7">
        <f t="shared" si="5"/>
        <v>981</v>
      </c>
      <c r="N66" s="7">
        <f t="shared" si="5"/>
        <v>695</v>
      </c>
    </row>
    <row r="67" spans="1:14" ht="15" customHeight="1" x14ac:dyDescent="0.25">
      <c r="A67" s="3">
        <v>57</v>
      </c>
      <c r="B67" s="4" t="s">
        <v>66</v>
      </c>
      <c r="C67" s="10">
        <v>645</v>
      </c>
      <c r="D67" s="10">
        <v>554</v>
      </c>
      <c r="E67" s="10">
        <v>235</v>
      </c>
      <c r="F67" s="10">
        <v>210</v>
      </c>
      <c r="G67" s="10">
        <v>39</v>
      </c>
      <c r="H67" s="10">
        <v>32</v>
      </c>
      <c r="I67" s="11">
        <v>4</v>
      </c>
      <c r="J67" s="11">
        <v>4</v>
      </c>
      <c r="K67" s="10">
        <v>4</v>
      </c>
      <c r="L67" s="10">
        <v>4</v>
      </c>
      <c r="M67" s="7">
        <f t="shared" si="5"/>
        <v>927</v>
      </c>
      <c r="N67" s="7">
        <f t="shared" si="5"/>
        <v>804</v>
      </c>
    </row>
    <row r="68" spans="1:14" x14ac:dyDescent="0.25">
      <c r="A68" s="3">
        <v>58</v>
      </c>
      <c r="B68" s="4" t="s">
        <v>67</v>
      </c>
      <c r="C68" s="10">
        <v>1220</v>
      </c>
      <c r="D68" s="10">
        <v>753</v>
      </c>
      <c r="E68" s="10">
        <v>254</v>
      </c>
      <c r="F68" s="10">
        <v>218</v>
      </c>
      <c r="G68" s="10">
        <v>142</v>
      </c>
      <c r="H68" s="10">
        <v>96</v>
      </c>
      <c r="I68" s="11">
        <v>0</v>
      </c>
      <c r="J68" s="11">
        <v>0</v>
      </c>
      <c r="K68" s="10">
        <v>1</v>
      </c>
      <c r="L68" s="10">
        <v>1</v>
      </c>
      <c r="M68" s="7">
        <f t="shared" si="5"/>
        <v>1617</v>
      </c>
      <c r="N68" s="7">
        <f t="shared" si="5"/>
        <v>1068</v>
      </c>
    </row>
    <row r="69" spans="1:14" x14ac:dyDescent="0.25">
      <c r="A69" s="12">
        <v>59</v>
      </c>
      <c r="B69" s="4" t="s">
        <v>68</v>
      </c>
      <c r="C69" s="10">
        <v>403</v>
      </c>
      <c r="D69" s="10">
        <v>293</v>
      </c>
      <c r="E69" s="10">
        <v>58</v>
      </c>
      <c r="F69" s="10">
        <v>53</v>
      </c>
      <c r="G69" s="10">
        <v>152</v>
      </c>
      <c r="H69" s="10">
        <v>104</v>
      </c>
      <c r="I69" s="11">
        <v>0</v>
      </c>
      <c r="J69" s="11">
        <v>0</v>
      </c>
      <c r="K69" s="10">
        <v>0</v>
      </c>
      <c r="L69" s="10">
        <v>0</v>
      </c>
      <c r="M69" s="7">
        <f t="shared" si="5"/>
        <v>613</v>
      </c>
      <c r="N69" s="7">
        <f t="shared" si="5"/>
        <v>450</v>
      </c>
    </row>
    <row r="70" spans="1:14" x14ac:dyDescent="0.25">
      <c r="A70" s="12">
        <v>60</v>
      </c>
      <c r="B70" s="4" t="s">
        <v>69</v>
      </c>
      <c r="C70" s="10">
        <v>1307</v>
      </c>
      <c r="D70" s="10">
        <v>1069</v>
      </c>
      <c r="E70" s="10">
        <v>690</v>
      </c>
      <c r="F70" s="10">
        <v>603</v>
      </c>
      <c r="G70" s="10">
        <v>155</v>
      </c>
      <c r="H70" s="10">
        <v>129</v>
      </c>
      <c r="I70" s="11">
        <v>16</v>
      </c>
      <c r="J70" s="11">
        <v>14</v>
      </c>
      <c r="K70" s="10">
        <v>8</v>
      </c>
      <c r="L70" s="10">
        <v>6</v>
      </c>
      <c r="M70" s="7">
        <f t="shared" si="5"/>
        <v>2176</v>
      </c>
      <c r="N70" s="7">
        <f t="shared" si="5"/>
        <v>1821</v>
      </c>
    </row>
    <row r="71" spans="1:14" x14ac:dyDescent="0.25">
      <c r="A71" s="12">
        <v>61</v>
      </c>
      <c r="B71" s="4" t="s">
        <v>131</v>
      </c>
      <c r="C71" s="11">
        <v>364</v>
      </c>
      <c r="D71" s="11">
        <v>340</v>
      </c>
      <c r="E71" s="11">
        <v>201</v>
      </c>
      <c r="F71" s="11">
        <v>189</v>
      </c>
      <c r="G71" s="11">
        <v>12</v>
      </c>
      <c r="H71" s="11">
        <v>11</v>
      </c>
      <c r="I71" s="11">
        <v>32</v>
      </c>
      <c r="J71" s="11">
        <v>29</v>
      </c>
      <c r="K71" s="10">
        <v>20</v>
      </c>
      <c r="L71" s="10">
        <v>20</v>
      </c>
      <c r="M71" s="7">
        <f t="shared" si="5"/>
        <v>629</v>
      </c>
      <c r="N71" s="7">
        <f t="shared" si="5"/>
        <v>589</v>
      </c>
    </row>
    <row r="72" spans="1:14" x14ac:dyDescent="0.25">
      <c r="A72" s="12">
        <v>62</v>
      </c>
      <c r="B72" s="4" t="s">
        <v>71</v>
      </c>
      <c r="C72" s="11">
        <v>6</v>
      </c>
      <c r="D72" s="11">
        <v>6</v>
      </c>
      <c r="E72" s="11">
        <v>7</v>
      </c>
      <c r="F72" s="11">
        <v>7</v>
      </c>
      <c r="G72" s="11">
        <v>0</v>
      </c>
      <c r="H72" s="11">
        <v>0</v>
      </c>
      <c r="I72" s="11">
        <v>258</v>
      </c>
      <c r="J72" s="11">
        <v>251</v>
      </c>
      <c r="K72" s="10">
        <v>188</v>
      </c>
      <c r="L72" s="10">
        <v>180</v>
      </c>
      <c r="M72" s="7">
        <f t="shared" si="5"/>
        <v>459</v>
      </c>
      <c r="N72" s="7">
        <f t="shared" si="5"/>
        <v>444</v>
      </c>
    </row>
    <row r="73" spans="1:14" x14ac:dyDescent="0.25">
      <c r="A73" s="12">
        <v>63</v>
      </c>
      <c r="B73" s="4" t="s">
        <v>72</v>
      </c>
      <c r="C73" s="11">
        <v>386</v>
      </c>
      <c r="D73" s="11">
        <v>374</v>
      </c>
      <c r="E73" s="11">
        <v>781</v>
      </c>
      <c r="F73" s="11">
        <v>760</v>
      </c>
      <c r="G73" s="11">
        <v>5</v>
      </c>
      <c r="H73" s="11">
        <v>5</v>
      </c>
      <c r="I73" s="11">
        <v>817</v>
      </c>
      <c r="J73" s="11">
        <v>799</v>
      </c>
      <c r="K73" s="10">
        <v>503</v>
      </c>
      <c r="L73" s="10">
        <v>494</v>
      </c>
      <c r="M73" s="7">
        <f t="shared" si="5"/>
        <v>2492</v>
      </c>
      <c r="N73" s="7">
        <f t="shared" si="5"/>
        <v>2432</v>
      </c>
    </row>
    <row r="74" spans="1:14" ht="15.75" customHeight="1" x14ac:dyDescent="0.25">
      <c r="A74" s="12">
        <v>64</v>
      </c>
      <c r="B74" s="13" t="s">
        <v>133</v>
      </c>
      <c r="C74" s="12">
        <v>78</v>
      </c>
      <c r="D74" s="12">
        <v>76</v>
      </c>
      <c r="E74" s="12">
        <v>37</v>
      </c>
      <c r="F74" s="12">
        <v>36</v>
      </c>
      <c r="G74" s="12">
        <v>1</v>
      </c>
      <c r="H74" s="12">
        <v>1</v>
      </c>
      <c r="I74" s="12">
        <v>0</v>
      </c>
      <c r="J74" s="12">
        <v>0</v>
      </c>
      <c r="K74" s="5">
        <v>1</v>
      </c>
      <c r="L74" s="5">
        <v>1</v>
      </c>
      <c r="M74" s="7">
        <f t="shared" si="5"/>
        <v>117</v>
      </c>
      <c r="N74" s="7">
        <f t="shared" si="5"/>
        <v>114</v>
      </c>
    </row>
    <row r="75" spans="1:14" x14ac:dyDescent="0.25">
      <c r="A75" s="12">
        <v>65</v>
      </c>
      <c r="B75" s="13" t="s">
        <v>135</v>
      </c>
      <c r="C75" s="12">
        <v>219</v>
      </c>
      <c r="D75" s="12">
        <v>209</v>
      </c>
      <c r="E75" s="12">
        <v>104</v>
      </c>
      <c r="F75" s="12">
        <v>103</v>
      </c>
      <c r="G75" s="12">
        <v>22</v>
      </c>
      <c r="H75" s="12">
        <v>20</v>
      </c>
      <c r="I75" s="12">
        <v>0</v>
      </c>
      <c r="J75" s="12">
        <v>0</v>
      </c>
      <c r="K75" s="5">
        <v>0</v>
      </c>
      <c r="L75" s="5">
        <v>0</v>
      </c>
      <c r="M75" s="7">
        <f t="shared" si="5"/>
        <v>345</v>
      </c>
      <c r="N75" s="7">
        <f t="shared" si="5"/>
        <v>332</v>
      </c>
    </row>
    <row r="76" spans="1:14" x14ac:dyDescent="0.25">
      <c r="A76" s="12">
        <v>66</v>
      </c>
      <c r="B76" s="13" t="s">
        <v>136</v>
      </c>
      <c r="C76" s="12">
        <v>62</v>
      </c>
      <c r="D76" s="12">
        <v>62</v>
      </c>
      <c r="E76" s="12">
        <v>28</v>
      </c>
      <c r="F76" s="12">
        <v>27</v>
      </c>
      <c r="G76" s="12">
        <v>1</v>
      </c>
      <c r="H76" s="12">
        <v>1</v>
      </c>
      <c r="I76" s="12">
        <v>2</v>
      </c>
      <c r="J76" s="12">
        <v>2</v>
      </c>
      <c r="K76" s="5">
        <v>1</v>
      </c>
      <c r="L76" s="5">
        <v>1</v>
      </c>
      <c r="M76" s="7">
        <f t="shared" si="5"/>
        <v>94</v>
      </c>
      <c r="N76" s="7">
        <f t="shared" si="5"/>
        <v>93</v>
      </c>
    </row>
    <row r="77" spans="1:14" x14ac:dyDescent="0.25">
      <c r="A77" s="12">
        <v>67</v>
      </c>
      <c r="B77" s="13" t="s">
        <v>137</v>
      </c>
      <c r="C77" s="12">
        <v>42</v>
      </c>
      <c r="D77" s="12">
        <v>41</v>
      </c>
      <c r="E77" s="12">
        <v>11</v>
      </c>
      <c r="F77" s="12">
        <v>11</v>
      </c>
      <c r="G77" s="12">
        <v>19</v>
      </c>
      <c r="H77" s="12">
        <v>16</v>
      </c>
      <c r="I77" s="12">
        <v>0</v>
      </c>
      <c r="J77" s="12">
        <v>0</v>
      </c>
      <c r="K77" s="5">
        <v>0</v>
      </c>
      <c r="L77" s="5">
        <v>0</v>
      </c>
      <c r="M77" s="7">
        <f t="shared" si="5"/>
        <v>72</v>
      </c>
      <c r="N77" s="7">
        <f t="shared" si="5"/>
        <v>68</v>
      </c>
    </row>
    <row r="78" spans="1:14" x14ac:dyDescent="0.25">
      <c r="A78" s="12">
        <v>68</v>
      </c>
      <c r="B78" s="13" t="s">
        <v>138</v>
      </c>
      <c r="C78" s="12">
        <v>6</v>
      </c>
      <c r="D78" s="12">
        <v>0</v>
      </c>
      <c r="E78" s="12">
        <v>1</v>
      </c>
      <c r="F78" s="12">
        <v>0</v>
      </c>
      <c r="G78" s="12">
        <v>1</v>
      </c>
      <c r="H78" s="12">
        <v>0</v>
      </c>
      <c r="I78" s="12">
        <v>0</v>
      </c>
      <c r="J78" s="12">
        <v>0</v>
      </c>
      <c r="K78" s="5">
        <v>0</v>
      </c>
      <c r="L78" s="5">
        <v>0</v>
      </c>
      <c r="M78" s="7">
        <f>C78+E78+I78+K78+G78</f>
        <v>8</v>
      </c>
      <c r="N78" s="7">
        <f t="shared" si="5"/>
        <v>0</v>
      </c>
    </row>
    <row r="79" spans="1:14" x14ac:dyDescent="0.25">
      <c r="A79" s="12">
        <v>69</v>
      </c>
      <c r="B79" s="13" t="s">
        <v>140</v>
      </c>
      <c r="C79" s="12">
        <v>7</v>
      </c>
      <c r="D79" s="12">
        <v>7</v>
      </c>
      <c r="E79" s="12">
        <v>1</v>
      </c>
      <c r="F79" s="12">
        <v>1</v>
      </c>
      <c r="G79" s="12">
        <v>0</v>
      </c>
      <c r="H79" s="12">
        <v>0</v>
      </c>
      <c r="I79" s="12">
        <v>0</v>
      </c>
      <c r="J79" s="12">
        <v>0</v>
      </c>
      <c r="K79" s="5">
        <v>0</v>
      </c>
      <c r="L79" s="5">
        <v>0</v>
      </c>
      <c r="M79" s="7">
        <f t="shared" si="5"/>
        <v>8</v>
      </c>
      <c r="N79" s="7">
        <f t="shared" si="5"/>
        <v>8</v>
      </c>
    </row>
    <row r="80" spans="1:14" x14ac:dyDescent="0.25">
      <c r="A80" s="12">
        <v>70</v>
      </c>
      <c r="B80" s="13" t="s">
        <v>142</v>
      </c>
      <c r="C80" s="12">
        <v>326</v>
      </c>
      <c r="D80" s="12">
        <v>300</v>
      </c>
      <c r="E80" s="12">
        <v>154</v>
      </c>
      <c r="F80" s="12">
        <v>145</v>
      </c>
      <c r="G80" s="12">
        <v>5</v>
      </c>
      <c r="H80" s="12">
        <v>5</v>
      </c>
      <c r="I80" s="12">
        <v>8</v>
      </c>
      <c r="J80" s="12">
        <v>8</v>
      </c>
      <c r="K80" s="5">
        <v>7</v>
      </c>
      <c r="L80" s="5">
        <v>6</v>
      </c>
      <c r="M80" s="7">
        <f t="shared" si="5"/>
        <v>500</v>
      </c>
      <c r="N80" s="7">
        <f t="shared" si="5"/>
        <v>464</v>
      </c>
    </row>
    <row r="81" spans="1:14" x14ac:dyDescent="0.25">
      <c r="A81" s="12">
        <v>71</v>
      </c>
      <c r="B81" s="13" t="s">
        <v>141</v>
      </c>
      <c r="C81" s="12">
        <v>121</v>
      </c>
      <c r="D81" s="12">
        <v>121</v>
      </c>
      <c r="E81" s="12">
        <v>39</v>
      </c>
      <c r="F81" s="12">
        <v>39</v>
      </c>
      <c r="G81" s="12">
        <v>12</v>
      </c>
      <c r="H81" s="12">
        <v>12</v>
      </c>
      <c r="I81" s="12">
        <v>2</v>
      </c>
      <c r="J81" s="12">
        <v>2</v>
      </c>
      <c r="K81" s="5">
        <v>1</v>
      </c>
      <c r="L81" s="5">
        <v>1</v>
      </c>
      <c r="M81" s="7">
        <f t="shared" si="5"/>
        <v>175</v>
      </c>
      <c r="N81" s="7">
        <f t="shared" si="5"/>
        <v>175</v>
      </c>
    </row>
    <row r="82" spans="1:14" ht="15.75" customHeight="1" x14ac:dyDescent="0.25">
      <c r="A82" s="12">
        <v>72</v>
      </c>
      <c r="B82" s="13" t="s">
        <v>139</v>
      </c>
      <c r="C82" s="12">
        <v>64</v>
      </c>
      <c r="D82" s="12">
        <v>62</v>
      </c>
      <c r="E82" s="12">
        <v>42</v>
      </c>
      <c r="F82" s="12">
        <v>41</v>
      </c>
      <c r="G82" s="12">
        <v>2</v>
      </c>
      <c r="H82" s="12">
        <v>2</v>
      </c>
      <c r="I82" s="12">
        <v>3</v>
      </c>
      <c r="J82" s="12">
        <v>3</v>
      </c>
      <c r="K82" s="5">
        <v>2</v>
      </c>
      <c r="L82" s="5">
        <v>2</v>
      </c>
      <c r="M82" s="7">
        <f t="shared" si="5"/>
        <v>113</v>
      </c>
      <c r="N82" s="7">
        <f t="shared" si="5"/>
        <v>110</v>
      </c>
    </row>
    <row r="83" spans="1:14" x14ac:dyDescent="0.25">
      <c r="A83" s="12">
        <v>73</v>
      </c>
      <c r="B83" s="13" t="s">
        <v>130</v>
      </c>
      <c r="C83" s="12">
        <v>30</v>
      </c>
      <c r="D83" s="12">
        <v>29</v>
      </c>
      <c r="E83" s="12">
        <v>6</v>
      </c>
      <c r="F83" s="12">
        <v>6</v>
      </c>
      <c r="G83" s="12">
        <v>4</v>
      </c>
      <c r="H83" s="12">
        <v>4</v>
      </c>
      <c r="I83" s="12">
        <v>0</v>
      </c>
      <c r="J83" s="12">
        <v>0</v>
      </c>
      <c r="K83" s="5">
        <v>0</v>
      </c>
      <c r="L83" s="5">
        <v>0</v>
      </c>
      <c r="M83" s="7">
        <f t="shared" si="5"/>
        <v>40</v>
      </c>
      <c r="N83" s="7">
        <f t="shared" si="5"/>
        <v>39</v>
      </c>
    </row>
    <row r="84" spans="1:14" x14ac:dyDescent="0.25">
      <c r="B84" s="8" t="s">
        <v>10</v>
      </c>
      <c r="C84" s="8">
        <f t="shared" ref="C84:N84" si="6">SUM(C59:C83)</f>
        <v>11990</v>
      </c>
      <c r="D84" s="8">
        <f t="shared" si="6"/>
        <v>7977</v>
      </c>
      <c r="E84" s="8">
        <f t="shared" si="6"/>
        <v>4239</v>
      </c>
      <c r="F84" s="8">
        <f t="shared" si="6"/>
        <v>3777</v>
      </c>
      <c r="G84" s="8">
        <f t="shared" si="6"/>
        <v>972</v>
      </c>
      <c r="H84" s="8">
        <f t="shared" si="6"/>
        <v>726</v>
      </c>
      <c r="I84" s="8">
        <f t="shared" si="6"/>
        <v>1477</v>
      </c>
      <c r="J84" s="8">
        <f t="shared" si="6"/>
        <v>1350</v>
      </c>
      <c r="K84" s="8">
        <f t="shared" si="6"/>
        <v>962</v>
      </c>
      <c r="L84" s="8">
        <f t="shared" si="6"/>
        <v>883</v>
      </c>
      <c r="M84" s="8">
        <f t="shared" si="6"/>
        <v>19640</v>
      </c>
      <c r="N84" s="8">
        <f t="shared" si="6"/>
        <v>14713</v>
      </c>
    </row>
    <row r="85" spans="1:14" ht="15.75" x14ac:dyDescent="0.25">
      <c r="A85" s="62" t="s">
        <v>74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4"/>
    </row>
    <row r="86" spans="1:14" x14ac:dyDescent="0.25">
      <c r="A86" s="3">
        <v>74</v>
      </c>
      <c r="B86" s="4" t="s">
        <v>75</v>
      </c>
      <c r="C86" s="10">
        <v>623</v>
      </c>
      <c r="D86" s="10">
        <v>540</v>
      </c>
      <c r="E86" s="10">
        <v>258</v>
      </c>
      <c r="F86" s="10">
        <v>237</v>
      </c>
      <c r="G86" s="10">
        <v>6</v>
      </c>
      <c r="H86" s="10">
        <v>4</v>
      </c>
      <c r="I86" s="10">
        <v>32</v>
      </c>
      <c r="J86" s="10">
        <v>31</v>
      </c>
      <c r="K86" s="10">
        <v>21</v>
      </c>
      <c r="L86" s="10">
        <v>18</v>
      </c>
      <c r="M86" s="7">
        <f>C86+E86+I86+K86+G86</f>
        <v>940</v>
      </c>
      <c r="N86" s="7">
        <f>D86+F86+J86+L86+H86</f>
        <v>830</v>
      </c>
    </row>
    <row r="87" spans="1:14" x14ac:dyDescent="0.25">
      <c r="A87" s="3">
        <v>75</v>
      </c>
      <c r="B87" s="4" t="s">
        <v>76</v>
      </c>
      <c r="C87" s="10">
        <v>293</v>
      </c>
      <c r="D87" s="10">
        <v>259</v>
      </c>
      <c r="E87" s="10">
        <v>132</v>
      </c>
      <c r="F87" s="10">
        <v>123</v>
      </c>
      <c r="G87" s="10">
        <v>3</v>
      </c>
      <c r="H87" s="10">
        <v>2</v>
      </c>
      <c r="I87" s="10">
        <v>8</v>
      </c>
      <c r="J87" s="10">
        <v>6</v>
      </c>
      <c r="K87" s="10">
        <v>6</v>
      </c>
      <c r="L87" s="10">
        <v>4</v>
      </c>
      <c r="M87" s="7">
        <f t="shared" ref="M87:N98" si="7">C87+E87+I87+K87+G87</f>
        <v>442</v>
      </c>
      <c r="N87" s="7">
        <f t="shared" si="7"/>
        <v>394</v>
      </c>
    </row>
    <row r="88" spans="1:14" x14ac:dyDescent="0.25">
      <c r="A88" s="3">
        <v>76</v>
      </c>
      <c r="B88" s="4" t="s">
        <v>77</v>
      </c>
      <c r="C88" s="10">
        <v>338</v>
      </c>
      <c r="D88" s="10">
        <v>227</v>
      </c>
      <c r="E88" s="10">
        <v>142</v>
      </c>
      <c r="F88" s="10">
        <v>105</v>
      </c>
      <c r="G88" s="10">
        <v>2</v>
      </c>
      <c r="H88" s="10">
        <v>2</v>
      </c>
      <c r="I88" s="10">
        <v>9</v>
      </c>
      <c r="J88" s="10">
        <v>9</v>
      </c>
      <c r="K88" s="10">
        <v>10</v>
      </c>
      <c r="L88" s="10">
        <v>6</v>
      </c>
      <c r="M88" s="7">
        <f t="shared" si="7"/>
        <v>501</v>
      </c>
      <c r="N88" s="7">
        <f t="shared" si="7"/>
        <v>349</v>
      </c>
    </row>
    <row r="89" spans="1:14" x14ac:dyDescent="0.25">
      <c r="A89" s="3">
        <v>77</v>
      </c>
      <c r="B89" s="4" t="s">
        <v>78</v>
      </c>
      <c r="C89" s="10">
        <v>1212</v>
      </c>
      <c r="D89" s="10">
        <v>924</v>
      </c>
      <c r="E89" s="10">
        <v>420</v>
      </c>
      <c r="F89" s="10">
        <v>360</v>
      </c>
      <c r="G89" s="10">
        <v>41</v>
      </c>
      <c r="H89" s="10">
        <v>31</v>
      </c>
      <c r="I89" s="10">
        <v>57</v>
      </c>
      <c r="J89" s="10">
        <v>52</v>
      </c>
      <c r="K89" s="10">
        <v>30</v>
      </c>
      <c r="L89" s="10">
        <v>27</v>
      </c>
      <c r="M89" s="7">
        <f t="shared" si="7"/>
        <v>1760</v>
      </c>
      <c r="N89" s="7">
        <f t="shared" si="7"/>
        <v>1394</v>
      </c>
    </row>
    <row r="90" spans="1:14" x14ac:dyDescent="0.25">
      <c r="A90" s="3">
        <v>78</v>
      </c>
      <c r="B90" s="4" t="s">
        <v>79</v>
      </c>
      <c r="C90" s="10">
        <v>1077</v>
      </c>
      <c r="D90" s="10">
        <v>748</v>
      </c>
      <c r="E90" s="10">
        <v>267</v>
      </c>
      <c r="F90" s="10">
        <v>229</v>
      </c>
      <c r="G90" s="10">
        <v>83</v>
      </c>
      <c r="H90" s="10">
        <v>72</v>
      </c>
      <c r="I90" s="10">
        <v>37</v>
      </c>
      <c r="J90" s="10">
        <v>29</v>
      </c>
      <c r="K90" s="10">
        <v>32</v>
      </c>
      <c r="L90" s="10">
        <v>23</v>
      </c>
      <c r="M90" s="7">
        <f t="shared" si="7"/>
        <v>1496</v>
      </c>
      <c r="N90" s="7">
        <f t="shared" si="7"/>
        <v>1101</v>
      </c>
    </row>
    <row r="91" spans="1:14" x14ac:dyDescent="0.25">
      <c r="A91" s="3">
        <v>79</v>
      </c>
      <c r="B91" s="4" t="s">
        <v>109</v>
      </c>
      <c r="C91" s="10">
        <v>220</v>
      </c>
      <c r="D91" s="10">
        <v>207</v>
      </c>
      <c r="E91" s="10">
        <v>110</v>
      </c>
      <c r="F91" s="10">
        <v>106</v>
      </c>
      <c r="G91" s="10">
        <v>3</v>
      </c>
      <c r="H91" s="10">
        <v>3</v>
      </c>
      <c r="I91" s="10">
        <v>12</v>
      </c>
      <c r="J91" s="10">
        <v>11</v>
      </c>
      <c r="K91" s="10">
        <v>5</v>
      </c>
      <c r="L91" s="10">
        <v>5</v>
      </c>
      <c r="M91" s="7">
        <f t="shared" si="7"/>
        <v>350</v>
      </c>
      <c r="N91" s="7">
        <f t="shared" si="7"/>
        <v>332</v>
      </c>
    </row>
    <row r="92" spans="1:14" x14ac:dyDescent="0.25">
      <c r="A92" s="3">
        <v>80</v>
      </c>
      <c r="B92" s="4" t="s">
        <v>143</v>
      </c>
      <c r="C92" s="10">
        <v>140</v>
      </c>
      <c r="D92" s="10">
        <v>138</v>
      </c>
      <c r="E92" s="10">
        <v>39</v>
      </c>
      <c r="F92" s="10">
        <v>39</v>
      </c>
      <c r="G92" s="10">
        <v>1</v>
      </c>
      <c r="H92" s="10">
        <v>1</v>
      </c>
      <c r="I92" s="10">
        <v>2</v>
      </c>
      <c r="J92" s="10">
        <v>2</v>
      </c>
      <c r="K92" s="10">
        <v>2</v>
      </c>
      <c r="L92" s="10">
        <v>2</v>
      </c>
      <c r="M92" s="7">
        <f t="shared" si="7"/>
        <v>184</v>
      </c>
      <c r="N92" s="7">
        <f t="shared" si="7"/>
        <v>182</v>
      </c>
    </row>
    <row r="93" spans="1:14" x14ac:dyDescent="0.25">
      <c r="A93" s="3">
        <v>81</v>
      </c>
      <c r="B93" s="4" t="s">
        <v>144</v>
      </c>
      <c r="C93" s="10">
        <v>193</v>
      </c>
      <c r="D93" s="10">
        <v>176</v>
      </c>
      <c r="E93" s="10">
        <v>68</v>
      </c>
      <c r="F93" s="10">
        <v>68</v>
      </c>
      <c r="G93" s="10">
        <v>5</v>
      </c>
      <c r="H93" s="10">
        <v>5</v>
      </c>
      <c r="I93" s="10">
        <v>3</v>
      </c>
      <c r="J93" s="10">
        <v>3</v>
      </c>
      <c r="K93" s="10">
        <v>6</v>
      </c>
      <c r="L93" s="10">
        <v>6</v>
      </c>
      <c r="M93" s="7">
        <f t="shared" si="7"/>
        <v>275</v>
      </c>
      <c r="N93" s="7">
        <f t="shared" si="7"/>
        <v>258</v>
      </c>
    </row>
    <row r="94" spans="1:14" ht="15" customHeight="1" x14ac:dyDescent="0.25">
      <c r="A94" s="3">
        <v>82</v>
      </c>
      <c r="B94" s="47" t="s">
        <v>145</v>
      </c>
      <c r="C94" s="48">
        <v>160</v>
      </c>
      <c r="D94" s="10">
        <v>153</v>
      </c>
      <c r="E94" s="10">
        <v>93</v>
      </c>
      <c r="F94" s="10">
        <v>91</v>
      </c>
      <c r="G94" s="10">
        <v>10</v>
      </c>
      <c r="H94" s="10">
        <v>8</v>
      </c>
      <c r="I94" s="10">
        <v>5</v>
      </c>
      <c r="J94" s="10">
        <v>5</v>
      </c>
      <c r="K94" s="10">
        <v>7</v>
      </c>
      <c r="L94" s="10">
        <v>7</v>
      </c>
      <c r="M94" s="7">
        <f t="shared" si="7"/>
        <v>275</v>
      </c>
      <c r="N94" s="7">
        <f t="shared" si="7"/>
        <v>264</v>
      </c>
    </row>
    <row r="95" spans="1:14" x14ac:dyDescent="0.25">
      <c r="A95" s="3">
        <v>83</v>
      </c>
      <c r="B95" s="4" t="s">
        <v>146</v>
      </c>
      <c r="C95" s="10">
        <v>59</v>
      </c>
      <c r="D95" s="10">
        <v>59</v>
      </c>
      <c r="E95" s="10">
        <v>33</v>
      </c>
      <c r="F95" s="10">
        <v>33</v>
      </c>
      <c r="G95" s="10">
        <v>0</v>
      </c>
      <c r="H95" s="10">
        <v>0</v>
      </c>
      <c r="I95" s="10">
        <v>5</v>
      </c>
      <c r="J95" s="10">
        <v>5</v>
      </c>
      <c r="K95" s="10">
        <v>2</v>
      </c>
      <c r="L95" s="10">
        <v>2</v>
      </c>
      <c r="M95" s="7">
        <f t="shared" si="7"/>
        <v>99</v>
      </c>
      <c r="N95" s="7">
        <f t="shared" si="7"/>
        <v>99</v>
      </c>
    </row>
    <row r="96" spans="1:14" x14ac:dyDescent="0.25">
      <c r="A96" s="3">
        <v>84</v>
      </c>
      <c r="B96" s="4" t="s">
        <v>147</v>
      </c>
      <c r="C96" s="10">
        <v>62</v>
      </c>
      <c r="D96" s="10">
        <v>61</v>
      </c>
      <c r="E96" s="10">
        <v>47</v>
      </c>
      <c r="F96" s="10">
        <v>47</v>
      </c>
      <c r="G96" s="10">
        <v>0</v>
      </c>
      <c r="H96" s="10">
        <v>0</v>
      </c>
      <c r="I96" s="10">
        <v>2</v>
      </c>
      <c r="J96" s="10">
        <v>2</v>
      </c>
      <c r="K96" s="10">
        <v>2</v>
      </c>
      <c r="L96" s="10">
        <v>2</v>
      </c>
      <c r="M96" s="7">
        <f t="shared" si="7"/>
        <v>113</v>
      </c>
      <c r="N96" s="7">
        <f t="shared" si="7"/>
        <v>112</v>
      </c>
    </row>
    <row r="97" spans="1:14" x14ac:dyDescent="0.25">
      <c r="A97" s="3">
        <v>85</v>
      </c>
      <c r="B97" s="4" t="s">
        <v>148</v>
      </c>
      <c r="C97" s="10">
        <v>12</v>
      </c>
      <c r="D97" s="10">
        <v>12</v>
      </c>
      <c r="E97" s="10">
        <v>22</v>
      </c>
      <c r="F97" s="10">
        <v>22</v>
      </c>
      <c r="G97" s="10">
        <v>0</v>
      </c>
      <c r="H97" s="10">
        <v>0</v>
      </c>
      <c r="I97" s="10">
        <v>0</v>
      </c>
      <c r="J97" s="10">
        <v>0</v>
      </c>
      <c r="K97" s="10">
        <v>1</v>
      </c>
      <c r="L97" s="10">
        <v>1</v>
      </c>
      <c r="M97" s="7">
        <f t="shared" si="7"/>
        <v>35</v>
      </c>
      <c r="N97" s="7">
        <f t="shared" si="7"/>
        <v>35</v>
      </c>
    </row>
    <row r="98" spans="1:14" x14ac:dyDescent="0.25">
      <c r="A98" s="3">
        <v>86</v>
      </c>
      <c r="B98" s="4" t="s">
        <v>80</v>
      </c>
      <c r="C98" s="10">
        <v>250</v>
      </c>
      <c r="D98" s="10">
        <v>193</v>
      </c>
      <c r="E98" s="10">
        <v>85</v>
      </c>
      <c r="F98" s="10">
        <v>79</v>
      </c>
      <c r="G98" s="10">
        <v>9</v>
      </c>
      <c r="H98" s="10">
        <v>9</v>
      </c>
      <c r="I98" s="10">
        <v>6</v>
      </c>
      <c r="J98" s="10">
        <v>6</v>
      </c>
      <c r="K98" s="10">
        <v>6</v>
      </c>
      <c r="L98" s="10">
        <v>5</v>
      </c>
      <c r="M98" s="7">
        <f t="shared" si="7"/>
        <v>356</v>
      </c>
      <c r="N98" s="7">
        <f t="shared" si="7"/>
        <v>292</v>
      </c>
    </row>
    <row r="99" spans="1:14" x14ac:dyDescent="0.25">
      <c r="A99" s="25"/>
      <c r="B99" s="8" t="s">
        <v>10</v>
      </c>
      <c r="C99" s="9">
        <f t="shared" ref="C99:N99" si="8">SUM(C86:C98)</f>
        <v>4639</v>
      </c>
      <c r="D99" s="9">
        <f t="shared" si="8"/>
        <v>3697</v>
      </c>
      <c r="E99" s="9">
        <f t="shared" si="8"/>
        <v>1716</v>
      </c>
      <c r="F99" s="9">
        <f t="shared" si="8"/>
        <v>1539</v>
      </c>
      <c r="G99" s="9">
        <f t="shared" si="8"/>
        <v>163</v>
      </c>
      <c r="H99" s="9">
        <f t="shared" si="8"/>
        <v>137</v>
      </c>
      <c r="I99" s="9">
        <f t="shared" si="8"/>
        <v>178</v>
      </c>
      <c r="J99" s="9">
        <f t="shared" si="8"/>
        <v>161</v>
      </c>
      <c r="K99" s="9">
        <f t="shared" si="8"/>
        <v>130</v>
      </c>
      <c r="L99" s="9">
        <f t="shared" si="8"/>
        <v>108</v>
      </c>
      <c r="M99" s="9">
        <f t="shared" si="8"/>
        <v>6826</v>
      </c>
      <c r="N99" s="9">
        <f t="shared" si="8"/>
        <v>5642</v>
      </c>
    </row>
    <row r="100" spans="1:14" ht="15.75" x14ac:dyDescent="0.25">
      <c r="A100" s="62" t="s">
        <v>81</v>
      </c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4"/>
    </row>
    <row r="101" spans="1:14" x14ac:dyDescent="0.25">
      <c r="A101" s="3">
        <v>87</v>
      </c>
      <c r="B101" s="4" t="s">
        <v>82</v>
      </c>
      <c r="C101" s="17">
        <v>1317</v>
      </c>
      <c r="D101" s="17">
        <v>1013</v>
      </c>
      <c r="E101" s="17">
        <v>440</v>
      </c>
      <c r="F101" s="17">
        <v>390</v>
      </c>
      <c r="G101" s="17">
        <v>66</v>
      </c>
      <c r="H101" s="17">
        <v>60</v>
      </c>
      <c r="I101" s="17">
        <v>38</v>
      </c>
      <c r="J101" s="17">
        <v>26</v>
      </c>
      <c r="K101" s="18">
        <v>30</v>
      </c>
      <c r="L101" s="18">
        <v>19</v>
      </c>
      <c r="M101" s="7">
        <f>C101+E101+I101+K101+G101</f>
        <v>1891</v>
      </c>
      <c r="N101" s="7">
        <f>D101+F101+J101+L101+H101</f>
        <v>1508</v>
      </c>
    </row>
    <row r="102" spans="1:14" x14ac:dyDescent="0.25">
      <c r="A102" s="3">
        <v>88</v>
      </c>
      <c r="B102" s="4" t="s">
        <v>93</v>
      </c>
      <c r="C102" s="17">
        <v>43</v>
      </c>
      <c r="D102" s="17">
        <v>5</v>
      </c>
      <c r="E102" s="17">
        <v>16</v>
      </c>
      <c r="F102" s="17">
        <v>1</v>
      </c>
      <c r="G102" s="17">
        <v>0</v>
      </c>
      <c r="H102" s="17">
        <v>0</v>
      </c>
      <c r="I102" s="17">
        <v>1</v>
      </c>
      <c r="J102" s="17">
        <v>1</v>
      </c>
      <c r="K102" s="18">
        <v>1</v>
      </c>
      <c r="L102" s="18">
        <v>0</v>
      </c>
      <c r="M102" s="7">
        <f t="shared" ref="M102:N105" si="9">C102+E102+I102+K102+G102</f>
        <v>61</v>
      </c>
      <c r="N102" s="7">
        <f t="shared" si="9"/>
        <v>7</v>
      </c>
    </row>
    <row r="103" spans="1:14" x14ac:dyDescent="0.25">
      <c r="A103" s="3">
        <v>89</v>
      </c>
      <c r="B103" s="4" t="s">
        <v>101</v>
      </c>
      <c r="C103" s="17">
        <v>28</v>
      </c>
      <c r="D103" s="17">
        <v>27</v>
      </c>
      <c r="E103" s="17">
        <v>16</v>
      </c>
      <c r="F103" s="17">
        <v>16</v>
      </c>
      <c r="G103" s="17">
        <v>1</v>
      </c>
      <c r="H103" s="17">
        <v>1</v>
      </c>
      <c r="I103" s="17">
        <v>2</v>
      </c>
      <c r="J103" s="17">
        <v>2</v>
      </c>
      <c r="K103" s="18">
        <v>0</v>
      </c>
      <c r="L103" s="18">
        <v>0</v>
      </c>
      <c r="M103" s="7">
        <f t="shared" si="9"/>
        <v>47</v>
      </c>
      <c r="N103" s="7">
        <f t="shared" si="9"/>
        <v>46</v>
      </c>
    </row>
    <row r="104" spans="1:14" x14ac:dyDescent="0.25">
      <c r="A104" s="3">
        <v>90</v>
      </c>
      <c r="B104" s="4" t="s">
        <v>83</v>
      </c>
      <c r="C104" s="19">
        <v>115</v>
      </c>
      <c r="D104" s="19">
        <v>58</v>
      </c>
      <c r="E104" s="19">
        <v>33</v>
      </c>
      <c r="F104" s="19">
        <v>26</v>
      </c>
      <c r="G104" s="19">
        <v>0</v>
      </c>
      <c r="H104" s="19">
        <v>0</v>
      </c>
      <c r="I104" s="19">
        <v>5</v>
      </c>
      <c r="J104" s="19">
        <v>4</v>
      </c>
      <c r="K104" s="18">
        <v>3</v>
      </c>
      <c r="L104" s="18">
        <v>2</v>
      </c>
      <c r="M104" s="7">
        <f t="shared" si="9"/>
        <v>156</v>
      </c>
      <c r="N104" s="7">
        <f t="shared" si="9"/>
        <v>90</v>
      </c>
    </row>
    <row r="105" spans="1:14" x14ac:dyDescent="0.25">
      <c r="A105" s="3">
        <v>91</v>
      </c>
      <c r="B105" s="15" t="s">
        <v>94</v>
      </c>
      <c r="C105" s="19">
        <v>56</v>
      </c>
      <c r="D105" s="19">
        <v>53</v>
      </c>
      <c r="E105" s="19">
        <v>18</v>
      </c>
      <c r="F105" s="19">
        <v>18</v>
      </c>
      <c r="G105" s="19">
        <v>4</v>
      </c>
      <c r="H105" s="19">
        <v>4</v>
      </c>
      <c r="I105" s="19">
        <v>1</v>
      </c>
      <c r="J105" s="19">
        <v>0</v>
      </c>
      <c r="K105" s="18">
        <v>0</v>
      </c>
      <c r="L105" s="18">
        <v>0</v>
      </c>
      <c r="M105" s="7">
        <f t="shared" si="9"/>
        <v>79</v>
      </c>
      <c r="N105" s="7">
        <f t="shared" si="9"/>
        <v>75</v>
      </c>
    </row>
    <row r="106" spans="1:14" x14ac:dyDescent="0.25">
      <c r="B106" s="8" t="s">
        <v>10</v>
      </c>
      <c r="C106" s="8">
        <f>SUM(C101:C105)</f>
        <v>1559</v>
      </c>
      <c r="D106" s="8">
        <f t="shared" ref="D106:N106" si="10">SUM(D101:D105)</f>
        <v>1156</v>
      </c>
      <c r="E106" s="8">
        <f t="shared" si="10"/>
        <v>523</v>
      </c>
      <c r="F106" s="8">
        <f t="shared" si="10"/>
        <v>451</v>
      </c>
      <c r="G106" s="8">
        <f t="shared" si="10"/>
        <v>71</v>
      </c>
      <c r="H106" s="8">
        <f t="shared" si="10"/>
        <v>65</v>
      </c>
      <c r="I106" s="8">
        <f t="shared" si="10"/>
        <v>47</v>
      </c>
      <c r="J106" s="8">
        <f t="shared" si="10"/>
        <v>33</v>
      </c>
      <c r="K106" s="8">
        <f t="shared" si="10"/>
        <v>34</v>
      </c>
      <c r="L106" s="8">
        <f t="shared" si="10"/>
        <v>21</v>
      </c>
      <c r="M106" s="8">
        <f t="shared" si="10"/>
        <v>2234</v>
      </c>
      <c r="N106" s="8">
        <f t="shared" si="10"/>
        <v>1726</v>
      </c>
    </row>
    <row r="107" spans="1:14" ht="15.75" x14ac:dyDescent="0.25">
      <c r="A107" s="59" t="s">
        <v>10</v>
      </c>
      <c r="B107" s="59"/>
      <c r="C107" s="46">
        <f t="shared" ref="C107:N107" si="11">SUM(C10+C57+C84+C99+C106)</f>
        <v>50406</v>
      </c>
      <c r="D107" s="46">
        <f t="shared" si="11"/>
        <v>32360</v>
      </c>
      <c r="E107" s="46">
        <f t="shared" si="11"/>
        <v>15033</v>
      </c>
      <c r="F107" s="46">
        <f t="shared" si="11"/>
        <v>12426</v>
      </c>
      <c r="G107" s="46">
        <f t="shared" si="11"/>
        <v>3023</v>
      </c>
      <c r="H107" s="46">
        <f t="shared" si="11"/>
        <v>2141</v>
      </c>
      <c r="I107" s="46">
        <f t="shared" si="11"/>
        <v>2566</v>
      </c>
      <c r="J107" s="46">
        <f t="shared" si="11"/>
        <v>2191</v>
      </c>
      <c r="K107" s="46">
        <f t="shared" si="11"/>
        <v>1865</v>
      </c>
      <c r="L107" s="46">
        <f t="shared" si="11"/>
        <v>1500</v>
      </c>
      <c r="M107" s="46">
        <f t="shared" si="11"/>
        <v>72893</v>
      </c>
      <c r="N107" s="46">
        <f t="shared" si="11"/>
        <v>50618</v>
      </c>
    </row>
    <row r="109" spans="1:14" ht="16.5" x14ac:dyDescent="0.25">
      <c r="A109" s="65" t="s">
        <v>0</v>
      </c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</row>
    <row r="110" spans="1:14" ht="15.75" x14ac:dyDescent="0.25">
      <c r="A110" s="66" t="s">
        <v>1</v>
      </c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</row>
    <row r="111" spans="1:14" ht="15.75" x14ac:dyDescent="0.25">
      <c r="A111" s="66" t="s">
        <v>151</v>
      </c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</row>
    <row r="112" spans="1:14" x14ac:dyDescent="0.25">
      <c r="A112" s="53" t="s">
        <v>2</v>
      </c>
      <c r="B112" s="53" t="s">
        <v>3</v>
      </c>
      <c r="C112" s="53" t="s">
        <v>112</v>
      </c>
      <c r="D112" s="53"/>
      <c r="E112" s="53" t="s">
        <v>113</v>
      </c>
      <c r="F112" s="53"/>
      <c r="G112" s="60" t="s">
        <v>7</v>
      </c>
      <c r="H112" s="61"/>
      <c r="I112" s="53" t="s">
        <v>114</v>
      </c>
      <c r="J112" s="53"/>
      <c r="K112" s="53" t="s">
        <v>115</v>
      </c>
      <c r="L112" s="53"/>
      <c r="M112" s="56" t="s">
        <v>8</v>
      </c>
      <c r="N112" s="53" t="s">
        <v>9</v>
      </c>
    </row>
    <row r="113" spans="1:14" x14ac:dyDescent="0.25">
      <c r="A113" s="53"/>
      <c r="B113" s="53"/>
      <c r="C113" s="39" t="s">
        <v>116</v>
      </c>
      <c r="D113" s="39" t="s">
        <v>118</v>
      </c>
      <c r="E113" s="39" t="s">
        <v>116</v>
      </c>
      <c r="F113" s="39" t="s">
        <v>118</v>
      </c>
      <c r="G113" s="39" t="s">
        <v>116</v>
      </c>
      <c r="H113" s="39" t="s">
        <v>118</v>
      </c>
      <c r="I113" s="39" t="s">
        <v>116</v>
      </c>
      <c r="J113" s="39" t="s">
        <v>118</v>
      </c>
      <c r="K113" s="39" t="s">
        <v>116</v>
      </c>
      <c r="L113" s="39" t="s">
        <v>118</v>
      </c>
      <c r="M113" s="56"/>
      <c r="N113" s="53"/>
    </row>
    <row r="114" spans="1:14" ht="15.75" x14ac:dyDescent="0.25">
      <c r="A114" s="67" t="s">
        <v>12</v>
      </c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9"/>
    </row>
    <row r="115" spans="1:14" x14ac:dyDescent="0.25">
      <c r="A115" s="3">
        <v>1</v>
      </c>
      <c r="B115" s="4" t="s">
        <v>13</v>
      </c>
      <c r="C115" s="5">
        <v>2754</v>
      </c>
      <c r="D115" s="5">
        <v>1248</v>
      </c>
      <c r="E115" s="5">
        <v>708</v>
      </c>
      <c r="F115" s="5">
        <v>499</v>
      </c>
      <c r="G115" s="5">
        <v>317</v>
      </c>
      <c r="H115" s="5">
        <v>163</v>
      </c>
      <c r="I115" s="5">
        <v>62</v>
      </c>
      <c r="J115" s="5">
        <v>51</v>
      </c>
      <c r="K115" s="6">
        <v>33</v>
      </c>
      <c r="L115" s="6">
        <v>27</v>
      </c>
      <c r="M115" s="7">
        <f>C115+E115+G115+I115+K115</f>
        <v>3874</v>
      </c>
      <c r="N115" s="7">
        <f>D115+F115+H115+J115+L115</f>
        <v>1988</v>
      </c>
    </row>
    <row r="116" spans="1:14" x14ac:dyDescent="0.25">
      <c r="A116" s="12">
        <v>2</v>
      </c>
      <c r="B116" s="13" t="s">
        <v>14</v>
      </c>
      <c r="C116" s="43">
        <v>201</v>
      </c>
      <c r="D116" s="43">
        <v>108</v>
      </c>
      <c r="E116" s="43">
        <v>16</v>
      </c>
      <c r="F116" s="43">
        <v>12</v>
      </c>
      <c r="G116" s="43">
        <v>0</v>
      </c>
      <c r="H116" s="43">
        <v>0</v>
      </c>
      <c r="I116" s="43">
        <v>0</v>
      </c>
      <c r="J116" s="43">
        <v>0</v>
      </c>
      <c r="K116" s="43">
        <v>0</v>
      </c>
      <c r="L116" s="43">
        <v>0</v>
      </c>
      <c r="M116" s="31">
        <f t="shared" ref="M116:N117" si="12">C116+E116+G116+I116+K116</f>
        <v>217</v>
      </c>
      <c r="N116" s="31">
        <f t="shared" si="12"/>
        <v>120</v>
      </c>
    </row>
    <row r="117" spans="1:14" x14ac:dyDescent="0.25">
      <c r="A117" s="27">
        <v>3</v>
      </c>
      <c r="B117" s="4" t="s">
        <v>95</v>
      </c>
      <c r="C117" s="5">
        <v>163</v>
      </c>
      <c r="D117" s="5">
        <v>110</v>
      </c>
      <c r="E117" s="5">
        <v>16</v>
      </c>
      <c r="F117" s="5">
        <v>11</v>
      </c>
      <c r="G117" s="5">
        <v>52</v>
      </c>
      <c r="H117" s="5">
        <v>28</v>
      </c>
      <c r="I117" s="5">
        <v>0</v>
      </c>
      <c r="J117" s="5">
        <v>0</v>
      </c>
      <c r="K117" s="6">
        <v>0</v>
      </c>
      <c r="L117" s="6">
        <v>0</v>
      </c>
      <c r="M117" s="7">
        <f t="shared" si="12"/>
        <v>231</v>
      </c>
      <c r="N117" s="7">
        <f t="shared" si="12"/>
        <v>149</v>
      </c>
    </row>
    <row r="118" spans="1:14" x14ac:dyDescent="0.25">
      <c r="B118" s="8" t="s">
        <v>10</v>
      </c>
      <c r="C118" s="9">
        <f>C117+C115</f>
        <v>2917</v>
      </c>
      <c r="D118" s="9">
        <f t="shared" ref="D118:N118" si="13">D117+D115</f>
        <v>1358</v>
      </c>
      <c r="E118" s="9">
        <f t="shared" si="13"/>
        <v>724</v>
      </c>
      <c r="F118" s="9">
        <f t="shared" si="13"/>
        <v>510</v>
      </c>
      <c r="G118" s="9">
        <f t="shared" si="13"/>
        <v>369</v>
      </c>
      <c r="H118" s="9">
        <f t="shared" si="13"/>
        <v>191</v>
      </c>
      <c r="I118" s="9">
        <f t="shared" si="13"/>
        <v>62</v>
      </c>
      <c r="J118" s="9">
        <f t="shared" si="13"/>
        <v>51</v>
      </c>
      <c r="K118" s="9">
        <f t="shared" si="13"/>
        <v>33</v>
      </c>
      <c r="L118" s="9">
        <f t="shared" si="13"/>
        <v>27</v>
      </c>
      <c r="M118" s="9">
        <f t="shared" si="13"/>
        <v>4105</v>
      </c>
      <c r="N118" s="9">
        <f t="shared" si="13"/>
        <v>2137</v>
      </c>
    </row>
    <row r="119" spans="1:14" ht="15.75" x14ac:dyDescent="0.25">
      <c r="A119" s="67" t="s">
        <v>15</v>
      </c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9"/>
    </row>
    <row r="120" spans="1:14" x14ac:dyDescent="0.25">
      <c r="A120" s="3">
        <v>4</v>
      </c>
      <c r="B120" s="4" t="s">
        <v>16</v>
      </c>
      <c r="C120" s="10">
        <v>3495</v>
      </c>
      <c r="D120" s="10">
        <v>1792</v>
      </c>
      <c r="E120" s="10">
        <v>666</v>
      </c>
      <c r="F120" s="10">
        <v>492</v>
      </c>
      <c r="G120" s="10">
        <v>174</v>
      </c>
      <c r="H120" s="10">
        <v>102</v>
      </c>
      <c r="I120" s="10">
        <v>0</v>
      </c>
      <c r="J120" s="10">
        <v>0</v>
      </c>
      <c r="K120" s="10">
        <v>0</v>
      </c>
      <c r="L120" s="10">
        <v>0</v>
      </c>
      <c r="M120" s="7">
        <f>C120+E120+G120+I120+K120</f>
        <v>4335</v>
      </c>
      <c r="N120" s="7">
        <f>SUM(D120+F120+H120+J120+L120)</f>
        <v>2386</v>
      </c>
    </row>
    <row r="121" spans="1:14" x14ac:dyDescent="0.25">
      <c r="A121" s="3">
        <v>5</v>
      </c>
      <c r="B121" s="4" t="s">
        <v>17</v>
      </c>
      <c r="C121" s="11">
        <v>1915</v>
      </c>
      <c r="D121" s="11">
        <v>495</v>
      </c>
      <c r="E121" s="11">
        <v>529</v>
      </c>
      <c r="F121" s="11">
        <v>267</v>
      </c>
      <c r="G121" s="11">
        <v>9</v>
      </c>
      <c r="H121" s="11">
        <v>5</v>
      </c>
      <c r="I121" s="11">
        <v>0</v>
      </c>
      <c r="J121" s="11">
        <v>0</v>
      </c>
      <c r="K121" s="10">
        <v>0</v>
      </c>
      <c r="L121" s="10">
        <v>0</v>
      </c>
      <c r="M121" s="7">
        <f t="shared" ref="M121:M164" si="14">C121+E121+G121+I121+K121</f>
        <v>2453</v>
      </c>
      <c r="N121" s="7">
        <f t="shared" ref="N121:N164" si="15">SUM(D121+F121+H121+J121+L121)</f>
        <v>767</v>
      </c>
    </row>
    <row r="122" spans="1:14" x14ac:dyDescent="0.25">
      <c r="A122" s="3">
        <v>6</v>
      </c>
      <c r="B122" s="4" t="s">
        <v>18</v>
      </c>
      <c r="C122" s="11">
        <v>218</v>
      </c>
      <c r="D122" s="11">
        <v>215</v>
      </c>
      <c r="E122" s="11">
        <v>216</v>
      </c>
      <c r="F122" s="11">
        <v>213</v>
      </c>
      <c r="G122" s="11">
        <v>0</v>
      </c>
      <c r="H122" s="11">
        <v>0</v>
      </c>
      <c r="I122" s="11">
        <v>0</v>
      </c>
      <c r="J122" s="11">
        <v>0</v>
      </c>
      <c r="K122" s="10">
        <v>0</v>
      </c>
      <c r="L122" s="10">
        <v>0</v>
      </c>
      <c r="M122" s="7">
        <f t="shared" si="14"/>
        <v>434</v>
      </c>
      <c r="N122" s="7">
        <f t="shared" si="15"/>
        <v>428</v>
      </c>
    </row>
    <row r="123" spans="1:14" x14ac:dyDescent="0.25">
      <c r="A123" s="3">
        <v>7</v>
      </c>
      <c r="B123" s="4" t="s">
        <v>19</v>
      </c>
      <c r="C123" s="11">
        <v>715</v>
      </c>
      <c r="D123" s="10">
        <v>420</v>
      </c>
      <c r="E123" s="11">
        <v>75</v>
      </c>
      <c r="F123" s="11">
        <v>52</v>
      </c>
      <c r="G123" s="11">
        <v>101</v>
      </c>
      <c r="H123" s="11">
        <v>51</v>
      </c>
      <c r="I123" s="11">
        <v>3</v>
      </c>
      <c r="J123" s="11">
        <v>0</v>
      </c>
      <c r="K123" s="10">
        <v>0</v>
      </c>
      <c r="L123" s="10">
        <v>0</v>
      </c>
      <c r="M123" s="7">
        <f t="shared" si="14"/>
        <v>894</v>
      </c>
      <c r="N123" s="7">
        <f t="shared" si="15"/>
        <v>523</v>
      </c>
    </row>
    <row r="124" spans="1:14" x14ac:dyDescent="0.25">
      <c r="A124" s="3">
        <v>8</v>
      </c>
      <c r="B124" s="4" t="s">
        <v>20</v>
      </c>
      <c r="C124" s="11">
        <v>1560</v>
      </c>
      <c r="D124" s="11">
        <v>1093</v>
      </c>
      <c r="E124" s="11">
        <v>311</v>
      </c>
      <c r="F124" s="11">
        <v>262</v>
      </c>
      <c r="G124" s="11">
        <v>156</v>
      </c>
      <c r="H124" s="11">
        <v>105</v>
      </c>
      <c r="I124" s="11">
        <v>30</v>
      </c>
      <c r="J124" s="11">
        <v>28</v>
      </c>
      <c r="K124" s="10">
        <v>30</v>
      </c>
      <c r="L124" s="10">
        <v>29</v>
      </c>
      <c r="M124" s="7">
        <f t="shared" si="14"/>
        <v>2087</v>
      </c>
      <c r="N124" s="7">
        <f t="shared" si="15"/>
        <v>1517</v>
      </c>
    </row>
    <row r="125" spans="1:14" x14ac:dyDescent="0.25">
      <c r="A125" s="3">
        <v>9</v>
      </c>
      <c r="B125" s="4" t="s">
        <v>21</v>
      </c>
      <c r="C125" s="11">
        <v>2017</v>
      </c>
      <c r="D125" s="11">
        <v>1092</v>
      </c>
      <c r="E125" s="11">
        <v>834</v>
      </c>
      <c r="F125" s="11">
        <v>657</v>
      </c>
      <c r="G125" s="11">
        <v>9</v>
      </c>
      <c r="H125" s="11">
        <v>4</v>
      </c>
      <c r="I125" s="11">
        <v>-6</v>
      </c>
      <c r="J125" s="11">
        <v>0</v>
      </c>
      <c r="K125" s="10">
        <v>0</v>
      </c>
      <c r="L125" s="10">
        <v>0</v>
      </c>
      <c r="M125" s="7">
        <f t="shared" si="14"/>
        <v>2854</v>
      </c>
      <c r="N125" s="7">
        <f t="shared" si="15"/>
        <v>1753</v>
      </c>
    </row>
    <row r="126" spans="1:14" x14ac:dyDescent="0.25">
      <c r="A126" s="3">
        <v>10</v>
      </c>
      <c r="B126" s="4" t="s">
        <v>22</v>
      </c>
      <c r="C126" s="11">
        <v>665</v>
      </c>
      <c r="D126" s="11">
        <v>481</v>
      </c>
      <c r="E126" s="11">
        <v>91</v>
      </c>
      <c r="F126" s="11">
        <v>73</v>
      </c>
      <c r="G126" s="11">
        <v>13</v>
      </c>
      <c r="H126" s="11">
        <v>7</v>
      </c>
      <c r="I126" s="11">
        <v>11</v>
      </c>
      <c r="J126" s="11">
        <v>9</v>
      </c>
      <c r="K126" s="10">
        <v>8</v>
      </c>
      <c r="L126" s="10">
        <v>8</v>
      </c>
      <c r="M126" s="7">
        <f t="shared" si="14"/>
        <v>788</v>
      </c>
      <c r="N126" s="7">
        <f t="shared" si="15"/>
        <v>578</v>
      </c>
    </row>
    <row r="127" spans="1:14" x14ac:dyDescent="0.25">
      <c r="A127" s="3">
        <v>11</v>
      </c>
      <c r="B127" s="4" t="s">
        <v>23</v>
      </c>
      <c r="C127" s="11">
        <v>307</v>
      </c>
      <c r="D127" s="11">
        <v>261</v>
      </c>
      <c r="E127" s="11">
        <v>220</v>
      </c>
      <c r="F127" s="11">
        <v>196</v>
      </c>
      <c r="G127" s="11">
        <v>15</v>
      </c>
      <c r="H127" s="11">
        <v>14</v>
      </c>
      <c r="I127" s="11">
        <v>0</v>
      </c>
      <c r="J127" s="11">
        <v>0</v>
      </c>
      <c r="K127" s="10">
        <v>0</v>
      </c>
      <c r="L127" s="10">
        <v>0</v>
      </c>
      <c r="M127" s="7">
        <f t="shared" si="14"/>
        <v>542</v>
      </c>
      <c r="N127" s="7">
        <f t="shared" si="15"/>
        <v>471</v>
      </c>
    </row>
    <row r="128" spans="1:14" x14ac:dyDescent="0.25">
      <c r="A128" s="3">
        <v>12</v>
      </c>
      <c r="B128" s="4" t="s">
        <v>111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78</v>
      </c>
      <c r="J128" s="11">
        <v>71</v>
      </c>
      <c r="K128" s="10">
        <v>67</v>
      </c>
      <c r="L128" s="10">
        <v>60</v>
      </c>
      <c r="M128" s="7">
        <f t="shared" si="14"/>
        <v>145</v>
      </c>
      <c r="N128" s="7">
        <f t="shared" si="15"/>
        <v>131</v>
      </c>
    </row>
    <row r="129" spans="1:14" x14ac:dyDescent="0.25">
      <c r="A129" s="12">
        <v>13</v>
      </c>
      <c r="B129" s="13" t="s">
        <v>24</v>
      </c>
      <c r="C129" s="11">
        <v>399</v>
      </c>
      <c r="D129" s="11">
        <v>235</v>
      </c>
      <c r="E129" s="11">
        <v>150</v>
      </c>
      <c r="F129" s="11">
        <v>39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7">
        <f t="shared" si="14"/>
        <v>549</v>
      </c>
      <c r="N129" s="7">
        <f t="shared" si="15"/>
        <v>274</v>
      </c>
    </row>
    <row r="130" spans="1:14" x14ac:dyDescent="0.25">
      <c r="A130" s="12">
        <v>14</v>
      </c>
      <c r="B130" s="13" t="s">
        <v>25</v>
      </c>
      <c r="C130" s="11">
        <v>173</v>
      </c>
      <c r="D130" s="11">
        <v>255</v>
      </c>
      <c r="E130" s="11">
        <v>75</v>
      </c>
      <c r="F130" s="11">
        <v>58</v>
      </c>
      <c r="G130" s="11">
        <v>5</v>
      </c>
      <c r="H130" s="11">
        <v>3</v>
      </c>
      <c r="I130" s="11">
        <v>3</v>
      </c>
      <c r="J130" s="11">
        <v>3</v>
      </c>
      <c r="K130" s="11">
        <v>11</v>
      </c>
      <c r="L130" s="11">
        <v>7</v>
      </c>
      <c r="M130" s="7">
        <f t="shared" si="14"/>
        <v>267</v>
      </c>
      <c r="N130" s="7">
        <f t="shared" si="15"/>
        <v>326</v>
      </c>
    </row>
    <row r="131" spans="1:14" x14ac:dyDescent="0.25">
      <c r="A131" s="12">
        <v>15</v>
      </c>
      <c r="B131" s="13" t="s">
        <v>26</v>
      </c>
      <c r="C131" s="11">
        <v>343</v>
      </c>
      <c r="D131" s="11">
        <v>314</v>
      </c>
      <c r="E131" s="11">
        <v>147</v>
      </c>
      <c r="F131" s="11">
        <v>172</v>
      </c>
      <c r="G131" s="11">
        <v>6</v>
      </c>
      <c r="H131" s="11">
        <v>4</v>
      </c>
      <c r="I131" s="11">
        <v>4</v>
      </c>
      <c r="J131" s="11">
        <v>0</v>
      </c>
      <c r="K131" s="11">
        <v>0</v>
      </c>
      <c r="L131" s="11">
        <v>0</v>
      </c>
      <c r="M131" s="7">
        <f t="shared" si="14"/>
        <v>500</v>
      </c>
      <c r="N131" s="7">
        <f t="shared" si="15"/>
        <v>490</v>
      </c>
    </row>
    <row r="132" spans="1:14" x14ac:dyDescent="0.25">
      <c r="A132" s="12">
        <v>16</v>
      </c>
      <c r="B132" s="13" t="s">
        <v>27</v>
      </c>
      <c r="C132" s="11">
        <v>1034</v>
      </c>
      <c r="D132" s="11">
        <v>661</v>
      </c>
      <c r="E132" s="11">
        <v>124</v>
      </c>
      <c r="F132" s="11">
        <v>117</v>
      </c>
      <c r="G132" s="11">
        <v>65</v>
      </c>
      <c r="H132" s="11">
        <v>47</v>
      </c>
      <c r="I132" s="11">
        <v>4</v>
      </c>
      <c r="J132" s="11">
        <v>3</v>
      </c>
      <c r="K132" s="11">
        <v>8</v>
      </c>
      <c r="L132" s="11">
        <v>7</v>
      </c>
      <c r="M132" s="7">
        <f t="shared" si="14"/>
        <v>1235</v>
      </c>
      <c r="N132" s="7">
        <f t="shared" si="15"/>
        <v>835</v>
      </c>
    </row>
    <row r="133" spans="1:14" x14ac:dyDescent="0.25">
      <c r="A133" s="12">
        <v>17</v>
      </c>
      <c r="B133" s="13" t="s">
        <v>28</v>
      </c>
      <c r="C133" s="11">
        <v>862</v>
      </c>
      <c r="D133" s="11">
        <v>639</v>
      </c>
      <c r="E133" s="11">
        <v>169</v>
      </c>
      <c r="F133" s="11">
        <v>145</v>
      </c>
      <c r="G133" s="11">
        <v>44</v>
      </c>
      <c r="H133" s="11">
        <v>40</v>
      </c>
      <c r="I133" s="11">
        <v>0</v>
      </c>
      <c r="J133" s="11">
        <v>0</v>
      </c>
      <c r="K133" s="11">
        <v>0</v>
      </c>
      <c r="L133" s="11">
        <v>0</v>
      </c>
      <c r="M133" s="7">
        <f t="shared" si="14"/>
        <v>1075</v>
      </c>
      <c r="N133" s="7">
        <f t="shared" si="15"/>
        <v>824</v>
      </c>
    </row>
    <row r="134" spans="1:14" x14ac:dyDescent="0.25">
      <c r="A134" s="12">
        <v>18</v>
      </c>
      <c r="B134" s="13" t="s">
        <v>29</v>
      </c>
      <c r="C134" s="11">
        <v>1331</v>
      </c>
      <c r="D134" s="11">
        <v>712</v>
      </c>
      <c r="E134" s="11">
        <v>373</v>
      </c>
      <c r="F134" s="11">
        <v>293</v>
      </c>
      <c r="G134" s="11">
        <v>158</v>
      </c>
      <c r="H134" s="11">
        <v>136</v>
      </c>
      <c r="I134" s="11">
        <v>25</v>
      </c>
      <c r="J134" s="11">
        <v>13</v>
      </c>
      <c r="K134" s="11">
        <v>29</v>
      </c>
      <c r="L134" s="11">
        <v>12</v>
      </c>
      <c r="M134" s="7">
        <f t="shared" si="14"/>
        <v>1916</v>
      </c>
      <c r="N134" s="7">
        <f t="shared" si="15"/>
        <v>1166</v>
      </c>
    </row>
    <row r="135" spans="1:14" x14ac:dyDescent="0.25">
      <c r="A135" s="12">
        <v>19</v>
      </c>
      <c r="B135" s="13" t="s">
        <v>30</v>
      </c>
      <c r="C135" s="11">
        <v>66</v>
      </c>
      <c r="D135" s="11">
        <v>57</v>
      </c>
      <c r="E135" s="11">
        <v>7</v>
      </c>
      <c r="F135" s="11">
        <v>8</v>
      </c>
      <c r="G135" s="11">
        <v>42</v>
      </c>
      <c r="H135" s="11">
        <v>42</v>
      </c>
      <c r="I135" s="11">
        <v>0</v>
      </c>
      <c r="J135" s="11">
        <v>0</v>
      </c>
      <c r="K135" s="11">
        <v>0</v>
      </c>
      <c r="L135" s="11">
        <v>0</v>
      </c>
      <c r="M135" s="7">
        <f t="shared" si="14"/>
        <v>115</v>
      </c>
      <c r="N135" s="7">
        <f t="shared" si="15"/>
        <v>107</v>
      </c>
    </row>
    <row r="136" spans="1:14" x14ac:dyDescent="0.25">
      <c r="A136" s="12">
        <v>20</v>
      </c>
      <c r="B136" s="13" t="s">
        <v>31</v>
      </c>
      <c r="C136" s="11">
        <v>2527</v>
      </c>
      <c r="D136" s="11">
        <v>1045</v>
      </c>
      <c r="E136" s="11">
        <v>517</v>
      </c>
      <c r="F136" s="11">
        <v>268</v>
      </c>
      <c r="G136" s="11">
        <v>134</v>
      </c>
      <c r="H136" s="11">
        <v>62</v>
      </c>
      <c r="I136" s="11">
        <v>0</v>
      </c>
      <c r="J136" s="11">
        <v>0</v>
      </c>
      <c r="K136" s="11">
        <v>0</v>
      </c>
      <c r="L136" s="11">
        <v>0</v>
      </c>
      <c r="M136" s="7">
        <f t="shared" si="14"/>
        <v>3178</v>
      </c>
      <c r="N136" s="7">
        <f t="shared" si="15"/>
        <v>1375</v>
      </c>
    </row>
    <row r="137" spans="1:14" x14ac:dyDescent="0.25">
      <c r="A137" s="12">
        <v>21</v>
      </c>
      <c r="B137" s="13" t="s">
        <v>32</v>
      </c>
      <c r="C137" s="11">
        <v>3588</v>
      </c>
      <c r="D137" s="11">
        <v>1709</v>
      </c>
      <c r="E137" s="11">
        <v>429</v>
      </c>
      <c r="F137" s="11">
        <v>326</v>
      </c>
      <c r="G137" s="11">
        <v>166</v>
      </c>
      <c r="H137" s="11">
        <v>100</v>
      </c>
      <c r="I137" s="11">
        <v>0</v>
      </c>
      <c r="J137" s="11">
        <v>0</v>
      </c>
      <c r="K137" s="11">
        <v>0</v>
      </c>
      <c r="L137" s="11">
        <v>0</v>
      </c>
      <c r="M137" s="7">
        <f t="shared" si="14"/>
        <v>4183</v>
      </c>
      <c r="N137" s="7">
        <f t="shared" si="15"/>
        <v>2135</v>
      </c>
    </row>
    <row r="138" spans="1:14" x14ac:dyDescent="0.25">
      <c r="A138" s="12">
        <v>22</v>
      </c>
      <c r="B138" s="13" t="s">
        <v>33</v>
      </c>
      <c r="C138" s="11">
        <v>872</v>
      </c>
      <c r="D138" s="11">
        <v>636</v>
      </c>
      <c r="E138" s="11">
        <v>425</v>
      </c>
      <c r="F138" s="11">
        <v>348</v>
      </c>
      <c r="G138" s="11">
        <v>14</v>
      </c>
      <c r="H138" s="11">
        <v>9</v>
      </c>
      <c r="I138" s="11">
        <v>0</v>
      </c>
      <c r="J138" s="11">
        <v>0</v>
      </c>
      <c r="K138" s="11">
        <v>0</v>
      </c>
      <c r="L138" s="11">
        <v>0</v>
      </c>
      <c r="M138" s="7">
        <f t="shared" si="14"/>
        <v>1311</v>
      </c>
      <c r="N138" s="7">
        <f t="shared" si="15"/>
        <v>993</v>
      </c>
    </row>
    <row r="139" spans="1:14" x14ac:dyDescent="0.25">
      <c r="A139" s="12">
        <v>23</v>
      </c>
      <c r="B139" s="13" t="s">
        <v>34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211</v>
      </c>
      <c r="J139" s="11">
        <v>154</v>
      </c>
      <c r="K139" s="11">
        <v>147</v>
      </c>
      <c r="L139" s="11">
        <v>100</v>
      </c>
      <c r="M139" s="7">
        <f t="shared" si="14"/>
        <v>358</v>
      </c>
      <c r="N139" s="7">
        <f t="shared" si="15"/>
        <v>254</v>
      </c>
    </row>
    <row r="140" spans="1:14" x14ac:dyDescent="0.25">
      <c r="A140" s="12">
        <v>24</v>
      </c>
      <c r="B140" s="13" t="s">
        <v>35</v>
      </c>
      <c r="C140" s="11">
        <v>2</v>
      </c>
      <c r="D140" s="11">
        <v>0</v>
      </c>
      <c r="E140" s="11">
        <v>1</v>
      </c>
      <c r="F140" s="11">
        <v>1</v>
      </c>
      <c r="G140" s="11">
        <v>0</v>
      </c>
      <c r="H140" s="11">
        <v>0</v>
      </c>
      <c r="I140" s="11">
        <v>95</v>
      </c>
      <c r="J140" s="11">
        <v>75</v>
      </c>
      <c r="K140" s="11">
        <v>105</v>
      </c>
      <c r="L140" s="11">
        <v>57</v>
      </c>
      <c r="M140" s="7">
        <f t="shared" si="14"/>
        <v>203</v>
      </c>
      <c r="N140" s="7">
        <f t="shared" si="15"/>
        <v>133</v>
      </c>
    </row>
    <row r="141" spans="1:14" x14ac:dyDescent="0.25">
      <c r="A141" s="12">
        <v>25</v>
      </c>
      <c r="B141" s="13" t="s">
        <v>36</v>
      </c>
      <c r="C141" s="11">
        <v>415</v>
      </c>
      <c r="D141" s="11">
        <v>234</v>
      </c>
      <c r="E141" s="11">
        <v>191</v>
      </c>
      <c r="F141" s="11">
        <v>70</v>
      </c>
      <c r="G141" s="11">
        <v>1</v>
      </c>
      <c r="H141" s="11">
        <v>1</v>
      </c>
      <c r="I141" s="11">
        <v>0</v>
      </c>
      <c r="J141" s="11">
        <v>0</v>
      </c>
      <c r="K141" s="11">
        <v>0</v>
      </c>
      <c r="L141" s="11">
        <v>0</v>
      </c>
      <c r="M141" s="7">
        <f t="shared" si="14"/>
        <v>607</v>
      </c>
      <c r="N141" s="7">
        <f t="shared" si="15"/>
        <v>305</v>
      </c>
    </row>
    <row r="142" spans="1:14" x14ac:dyDescent="0.25">
      <c r="A142" s="12">
        <v>26</v>
      </c>
      <c r="B142" s="13" t="s">
        <v>37</v>
      </c>
      <c r="C142" s="11">
        <v>557</v>
      </c>
      <c r="D142" s="11">
        <v>500</v>
      </c>
      <c r="E142" s="11">
        <v>179</v>
      </c>
      <c r="F142" s="11">
        <v>154</v>
      </c>
      <c r="G142" s="11">
        <v>35</v>
      </c>
      <c r="H142" s="11">
        <v>30</v>
      </c>
      <c r="I142" s="11">
        <v>27</v>
      </c>
      <c r="J142" s="11">
        <v>19</v>
      </c>
      <c r="K142" s="11">
        <v>18</v>
      </c>
      <c r="L142" s="11">
        <v>10</v>
      </c>
      <c r="M142" s="7">
        <f t="shared" si="14"/>
        <v>816</v>
      </c>
      <c r="N142" s="7">
        <f t="shared" si="15"/>
        <v>713</v>
      </c>
    </row>
    <row r="143" spans="1:14" x14ac:dyDescent="0.25">
      <c r="A143" s="12">
        <v>27</v>
      </c>
      <c r="B143" s="13" t="s">
        <v>38</v>
      </c>
      <c r="C143" s="11">
        <v>310</v>
      </c>
      <c r="D143" s="11">
        <v>237</v>
      </c>
      <c r="E143" s="11">
        <v>337</v>
      </c>
      <c r="F143" s="11">
        <v>284</v>
      </c>
      <c r="G143" s="11">
        <v>0</v>
      </c>
      <c r="H143" s="11">
        <v>0</v>
      </c>
      <c r="I143" s="11">
        <v>29</v>
      </c>
      <c r="J143" s="11">
        <v>25</v>
      </c>
      <c r="K143" s="11">
        <v>27</v>
      </c>
      <c r="L143" s="11">
        <v>23</v>
      </c>
      <c r="M143" s="7">
        <f t="shared" si="14"/>
        <v>703</v>
      </c>
      <c r="N143" s="7">
        <f t="shared" si="15"/>
        <v>569</v>
      </c>
    </row>
    <row r="144" spans="1:14" x14ac:dyDescent="0.25">
      <c r="A144" s="12">
        <v>28</v>
      </c>
      <c r="B144" s="13" t="s">
        <v>39</v>
      </c>
      <c r="C144" s="11">
        <v>823</v>
      </c>
      <c r="D144" s="11">
        <v>557</v>
      </c>
      <c r="E144" s="11">
        <v>578</v>
      </c>
      <c r="F144" s="11">
        <v>475</v>
      </c>
      <c r="G144" s="11">
        <v>6</v>
      </c>
      <c r="H144" s="11">
        <v>6</v>
      </c>
      <c r="I144" s="11">
        <v>256</v>
      </c>
      <c r="J144" s="11">
        <v>168</v>
      </c>
      <c r="K144" s="11">
        <v>215</v>
      </c>
      <c r="L144" s="11">
        <v>111</v>
      </c>
      <c r="M144" s="7">
        <f t="shared" si="14"/>
        <v>1878</v>
      </c>
      <c r="N144" s="7">
        <f t="shared" si="15"/>
        <v>1317</v>
      </c>
    </row>
    <row r="145" spans="1:14" x14ac:dyDescent="0.25">
      <c r="A145" s="12">
        <v>29</v>
      </c>
      <c r="B145" s="13" t="s">
        <v>40</v>
      </c>
      <c r="C145" s="12">
        <v>346</v>
      </c>
      <c r="D145" s="12">
        <v>320</v>
      </c>
      <c r="E145" s="12">
        <v>111</v>
      </c>
      <c r="F145" s="12">
        <v>103</v>
      </c>
      <c r="G145" s="12">
        <v>64</v>
      </c>
      <c r="H145" s="12">
        <v>41</v>
      </c>
      <c r="I145" s="12">
        <v>12</v>
      </c>
      <c r="J145" s="12">
        <v>12</v>
      </c>
      <c r="K145" s="12">
        <v>6</v>
      </c>
      <c r="L145" s="12">
        <v>7</v>
      </c>
      <c r="M145" s="31">
        <f t="shared" si="14"/>
        <v>539</v>
      </c>
      <c r="N145" s="31">
        <f t="shared" si="15"/>
        <v>483</v>
      </c>
    </row>
    <row r="146" spans="1:14" x14ac:dyDescent="0.25">
      <c r="A146" s="12">
        <v>30</v>
      </c>
      <c r="B146" s="13" t="s">
        <v>129</v>
      </c>
      <c r="C146" s="11">
        <v>405</v>
      </c>
      <c r="D146" s="11">
        <v>353</v>
      </c>
      <c r="E146" s="11">
        <v>141</v>
      </c>
      <c r="F146" s="11">
        <v>123</v>
      </c>
      <c r="G146" s="11">
        <v>47</v>
      </c>
      <c r="H146" s="11">
        <v>42</v>
      </c>
      <c r="I146" s="11">
        <v>4</v>
      </c>
      <c r="J146" s="11">
        <v>3</v>
      </c>
      <c r="K146" s="11">
        <v>5</v>
      </c>
      <c r="L146" s="11">
        <v>4</v>
      </c>
      <c r="M146" s="7">
        <f t="shared" si="14"/>
        <v>602</v>
      </c>
      <c r="N146" s="7">
        <f t="shared" si="15"/>
        <v>525</v>
      </c>
    </row>
    <row r="147" spans="1:14" x14ac:dyDescent="0.25">
      <c r="A147" s="12">
        <v>31</v>
      </c>
      <c r="B147" s="13" t="s">
        <v>42</v>
      </c>
      <c r="C147" s="11">
        <v>393</v>
      </c>
      <c r="D147" s="11">
        <v>343</v>
      </c>
      <c r="E147" s="11">
        <v>97</v>
      </c>
      <c r="F147" s="11">
        <v>103</v>
      </c>
      <c r="G147" s="11">
        <v>20</v>
      </c>
      <c r="H147" s="11">
        <v>20</v>
      </c>
      <c r="I147" s="11">
        <v>5</v>
      </c>
      <c r="J147" s="11">
        <v>5</v>
      </c>
      <c r="K147" s="11">
        <v>6</v>
      </c>
      <c r="L147" s="11">
        <v>6</v>
      </c>
      <c r="M147" s="7">
        <f t="shared" si="14"/>
        <v>521</v>
      </c>
      <c r="N147" s="7">
        <f t="shared" si="15"/>
        <v>477</v>
      </c>
    </row>
    <row r="148" spans="1:14" x14ac:dyDescent="0.25">
      <c r="A148" s="12">
        <v>32</v>
      </c>
      <c r="B148" s="13" t="s">
        <v>43</v>
      </c>
      <c r="C148" s="11">
        <v>61</v>
      </c>
      <c r="D148" s="11">
        <v>60</v>
      </c>
      <c r="E148" s="11">
        <v>22</v>
      </c>
      <c r="F148" s="11">
        <v>17</v>
      </c>
      <c r="G148" s="11">
        <v>1</v>
      </c>
      <c r="H148" s="11">
        <v>1</v>
      </c>
      <c r="I148" s="11">
        <v>0</v>
      </c>
      <c r="J148" s="11">
        <v>0</v>
      </c>
      <c r="K148" s="11">
        <v>1</v>
      </c>
      <c r="L148" s="11">
        <v>0</v>
      </c>
      <c r="M148" s="7">
        <f t="shared" si="14"/>
        <v>85</v>
      </c>
      <c r="N148" s="7">
        <f t="shared" si="15"/>
        <v>78</v>
      </c>
    </row>
    <row r="149" spans="1:14" x14ac:dyDescent="0.25">
      <c r="A149" s="12">
        <v>33</v>
      </c>
      <c r="B149" s="13" t="s">
        <v>44</v>
      </c>
      <c r="C149" s="11">
        <v>49</v>
      </c>
      <c r="D149" s="11">
        <v>49</v>
      </c>
      <c r="E149" s="11">
        <v>18</v>
      </c>
      <c r="F149" s="11">
        <v>18</v>
      </c>
      <c r="G149" s="11">
        <v>11</v>
      </c>
      <c r="H149" s="11">
        <v>9</v>
      </c>
      <c r="I149" s="11">
        <v>1</v>
      </c>
      <c r="J149" s="11">
        <v>1</v>
      </c>
      <c r="K149" s="11">
        <v>0</v>
      </c>
      <c r="L149" s="11">
        <v>0</v>
      </c>
      <c r="M149" s="7">
        <f t="shared" si="14"/>
        <v>79</v>
      </c>
      <c r="N149" s="7">
        <f t="shared" si="15"/>
        <v>77</v>
      </c>
    </row>
    <row r="150" spans="1:14" x14ac:dyDescent="0.25">
      <c r="A150" s="12">
        <v>34</v>
      </c>
      <c r="B150" s="13" t="s">
        <v>45</v>
      </c>
      <c r="C150" s="11">
        <v>268</v>
      </c>
      <c r="D150" s="11">
        <v>205</v>
      </c>
      <c r="E150" s="11">
        <v>45</v>
      </c>
      <c r="F150" s="11">
        <v>39</v>
      </c>
      <c r="G150" s="11">
        <v>1</v>
      </c>
      <c r="H150" s="11">
        <v>2</v>
      </c>
      <c r="I150" s="11">
        <v>0</v>
      </c>
      <c r="J150" s="11">
        <v>0</v>
      </c>
      <c r="K150" s="11">
        <v>1</v>
      </c>
      <c r="L150" s="11">
        <v>0</v>
      </c>
      <c r="M150" s="7">
        <f t="shared" si="14"/>
        <v>315</v>
      </c>
      <c r="N150" s="7">
        <f t="shared" si="15"/>
        <v>246</v>
      </c>
    </row>
    <row r="151" spans="1:14" x14ac:dyDescent="0.25">
      <c r="A151" s="12">
        <v>35</v>
      </c>
      <c r="B151" s="13" t="s">
        <v>46</v>
      </c>
      <c r="C151" s="11">
        <v>442</v>
      </c>
      <c r="D151" s="11">
        <v>355</v>
      </c>
      <c r="E151" s="11">
        <v>107</v>
      </c>
      <c r="F151" s="11">
        <v>103</v>
      </c>
      <c r="G151" s="11">
        <v>67</v>
      </c>
      <c r="H151" s="11">
        <v>53</v>
      </c>
      <c r="I151" s="11">
        <v>2</v>
      </c>
      <c r="J151" s="11">
        <v>2</v>
      </c>
      <c r="K151" s="11">
        <v>9</v>
      </c>
      <c r="L151" s="11">
        <v>7</v>
      </c>
      <c r="M151" s="7">
        <f t="shared" si="14"/>
        <v>627</v>
      </c>
      <c r="N151" s="7">
        <f t="shared" si="15"/>
        <v>520</v>
      </c>
    </row>
    <row r="152" spans="1:14" x14ac:dyDescent="0.25">
      <c r="A152" s="12">
        <v>36</v>
      </c>
      <c r="B152" s="13" t="s">
        <v>47</v>
      </c>
      <c r="C152" s="11">
        <v>395</v>
      </c>
      <c r="D152" s="11">
        <v>380</v>
      </c>
      <c r="E152" s="11">
        <v>90</v>
      </c>
      <c r="F152" s="11">
        <v>90</v>
      </c>
      <c r="G152" s="11">
        <v>5</v>
      </c>
      <c r="H152" s="11">
        <v>3</v>
      </c>
      <c r="I152" s="11">
        <v>0</v>
      </c>
      <c r="J152" s="11">
        <v>0</v>
      </c>
      <c r="K152" s="11">
        <v>0</v>
      </c>
      <c r="L152" s="11">
        <v>0</v>
      </c>
      <c r="M152" s="7">
        <f t="shared" si="14"/>
        <v>490</v>
      </c>
      <c r="N152" s="7">
        <f t="shared" si="15"/>
        <v>473</v>
      </c>
    </row>
    <row r="153" spans="1:14" x14ac:dyDescent="0.25">
      <c r="A153" s="12">
        <v>37</v>
      </c>
      <c r="B153" s="13" t="s">
        <v>48</v>
      </c>
      <c r="C153" s="11">
        <v>76</v>
      </c>
      <c r="D153" s="11">
        <v>76</v>
      </c>
      <c r="E153" s="11">
        <v>39</v>
      </c>
      <c r="F153" s="11">
        <v>39</v>
      </c>
      <c r="G153" s="11">
        <v>11</v>
      </c>
      <c r="H153" s="11">
        <v>11</v>
      </c>
      <c r="I153" s="11">
        <v>1</v>
      </c>
      <c r="J153" s="11">
        <v>1</v>
      </c>
      <c r="K153" s="11">
        <v>1</v>
      </c>
      <c r="L153" s="11">
        <v>1</v>
      </c>
      <c r="M153" s="7">
        <f t="shared" si="14"/>
        <v>128</v>
      </c>
      <c r="N153" s="7">
        <f t="shared" si="15"/>
        <v>128</v>
      </c>
    </row>
    <row r="154" spans="1:14" x14ac:dyDescent="0.25">
      <c r="A154" s="12">
        <v>38</v>
      </c>
      <c r="B154" s="13" t="s">
        <v>49</v>
      </c>
      <c r="C154" s="11">
        <v>119</v>
      </c>
      <c r="D154" s="11">
        <v>122</v>
      </c>
      <c r="E154" s="11">
        <v>44</v>
      </c>
      <c r="F154" s="11">
        <v>40</v>
      </c>
      <c r="G154" s="11">
        <v>25</v>
      </c>
      <c r="H154" s="11">
        <v>25</v>
      </c>
      <c r="I154" s="11">
        <v>3</v>
      </c>
      <c r="J154" s="11">
        <v>3</v>
      </c>
      <c r="K154" s="11">
        <v>2</v>
      </c>
      <c r="L154" s="11">
        <v>2</v>
      </c>
      <c r="M154" s="7">
        <f t="shared" si="14"/>
        <v>193</v>
      </c>
      <c r="N154" s="7">
        <f t="shared" si="15"/>
        <v>192</v>
      </c>
    </row>
    <row r="155" spans="1:14" x14ac:dyDescent="0.25">
      <c r="A155" s="12">
        <v>39</v>
      </c>
      <c r="B155" s="13" t="s">
        <v>50</v>
      </c>
      <c r="C155" s="11">
        <v>221</v>
      </c>
      <c r="D155" s="11">
        <v>208</v>
      </c>
      <c r="E155" s="11">
        <v>79</v>
      </c>
      <c r="F155" s="11">
        <v>67</v>
      </c>
      <c r="G155" s="11">
        <v>4</v>
      </c>
      <c r="H155" s="11">
        <v>4</v>
      </c>
      <c r="I155" s="11">
        <v>0</v>
      </c>
      <c r="J155" s="11">
        <v>0</v>
      </c>
      <c r="K155" s="11">
        <v>2</v>
      </c>
      <c r="L155" s="11">
        <v>1</v>
      </c>
      <c r="M155" s="7">
        <f t="shared" si="14"/>
        <v>306</v>
      </c>
      <c r="N155" s="7">
        <f t="shared" si="15"/>
        <v>280</v>
      </c>
    </row>
    <row r="156" spans="1:14" x14ac:dyDescent="0.25">
      <c r="A156" s="12">
        <v>40</v>
      </c>
      <c r="B156" s="13" t="s">
        <v>96</v>
      </c>
      <c r="C156" s="11">
        <v>291</v>
      </c>
      <c r="D156" s="11">
        <v>242</v>
      </c>
      <c r="E156" s="11">
        <v>55</v>
      </c>
      <c r="F156" s="11">
        <v>59</v>
      </c>
      <c r="G156" s="11">
        <v>8</v>
      </c>
      <c r="H156" s="11">
        <v>6</v>
      </c>
      <c r="I156" s="11">
        <v>4</v>
      </c>
      <c r="J156" s="11">
        <v>3</v>
      </c>
      <c r="K156" s="11">
        <v>6</v>
      </c>
      <c r="L156" s="11">
        <v>7</v>
      </c>
      <c r="M156" s="7">
        <f t="shared" si="14"/>
        <v>364</v>
      </c>
      <c r="N156" s="7">
        <f t="shared" si="15"/>
        <v>317</v>
      </c>
    </row>
    <row r="157" spans="1:14" x14ac:dyDescent="0.25">
      <c r="A157" s="12">
        <v>41</v>
      </c>
      <c r="B157" s="13" t="s">
        <v>51</v>
      </c>
      <c r="C157" s="11">
        <v>362</v>
      </c>
      <c r="D157" s="11">
        <v>342</v>
      </c>
      <c r="E157" s="11">
        <v>67</v>
      </c>
      <c r="F157" s="11">
        <v>66</v>
      </c>
      <c r="G157" s="11">
        <v>21</v>
      </c>
      <c r="H157" s="11">
        <v>21</v>
      </c>
      <c r="I157" s="11">
        <v>3</v>
      </c>
      <c r="J157" s="11">
        <v>3</v>
      </c>
      <c r="K157" s="11">
        <v>5</v>
      </c>
      <c r="L157" s="11">
        <v>5</v>
      </c>
      <c r="M157" s="7">
        <f t="shared" si="14"/>
        <v>458</v>
      </c>
      <c r="N157" s="7">
        <f t="shared" si="15"/>
        <v>437</v>
      </c>
    </row>
    <row r="158" spans="1:14" x14ac:dyDescent="0.25">
      <c r="A158" s="12">
        <v>42</v>
      </c>
      <c r="B158" s="13" t="s">
        <v>52</v>
      </c>
      <c r="C158" s="11">
        <v>251</v>
      </c>
      <c r="D158" s="11">
        <v>256</v>
      </c>
      <c r="E158" s="11">
        <v>51</v>
      </c>
      <c r="F158" s="11">
        <v>43</v>
      </c>
      <c r="G158" s="11">
        <v>7</v>
      </c>
      <c r="H158" s="11">
        <v>7</v>
      </c>
      <c r="I158" s="11">
        <v>0</v>
      </c>
      <c r="J158" s="11">
        <v>0</v>
      </c>
      <c r="K158" s="11">
        <v>0</v>
      </c>
      <c r="L158" s="11">
        <v>0</v>
      </c>
      <c r="M158" s="7">
        <f t="shared" si="14"/>
        <v>309</v>
      </c>
      <c r="N158" s="7">
        <f t="shared" si="15"/>
        <v>306</v>
      </c>
    </row>
    <row r="159" spans="1:14" x14ac:dyDescent="0.25">
      <c r="A159" s="12">
        <v>43</v>
      </c>
      <c r="B159" s="13" t="s">
        <v>103</v>
      </c>
      <c r="C159" s="11">
        <v>67</v>
      </c>
      <c r="D159" s="11">
        <v>62</v>
      </c>
      <c r="E159" s="11">
        <v>29</v>
      </c>
      <c r="F159" s="11">
        <v>28</v>
      </c>
      <c r="G159" s="11">
        <v>2</v>
      </c>
      <c r="H159" s="11">
        <v>2</v>
      </c>
      <c r="I159" s="11">
        <v>4</v>
      </c>
      <c r="J159" s="11">
        <v>3</v>
      </c>
      <c r="K159" s="11">
        <v>1</v>
      </c>
      <c r="L159" s="11">
        <v>0</v>
      </c>
      <c r="M159" s="7">
        <f t="shared" si="14"/>
        <v>103</v>
      </c>
      <c r="N159" s="7">
        <f t="shared" si="15"/>
        <v>95</v>
      </c>
    </row>
    <row r="160" spans="1:14" x14ac:dyDescent="0.25">
      <c r="A160" s="12">
        <v>44</v>
      </c>
      <c r="B160" s="13" t="s">
        <v>54</v>
      </c>
      <c r="C160" s="11">
        <v>93</v>
      </c>
      <c r="D160" s="11">
        <v>91</v>
      </c>
      <c r="E160" s="11">
        <v>37</v>
      </c>
      <c r="F160" s="11">
        <v>34</v>
      </c>
      <c r="G160" s="11">
        <v>9</v>
      </c>
      <c r="H160" s="11">
        <v>8</v>
      </c>
      <c r="I160" s="11">
        <v>0</v>
      </c>
      <c r="J160" s="11">
        <v>0</v>
      </c>
      <c r="K160" s="11">
        <v>0</v>
      </c>
      <c r="L160" s="11">
        <v>0</v>
      </c>
      <c r="M160" s="7">
        <f t="shared" si="14"/>
        <v>139</v>
      </c>
      <c r="N160" s="7">
        <f t="shared" si="15"/>
        <v>133</v>
      </c>
    </row>
    <row r="161" spans="1:14" x14ac:dyDescent="0.25">
      <c r="A161" s="12">
        <v>45</v>
      </c>
      <c r="B161" s="44" t="s">
        <v>55</v>
      </c>
      <c r="C161" s="12">
        <v>734</v>
      </c>
      <c r="D161" s="12">
        <v>727</v>
      </c>
      <c r="E161" s="12">
        <v>134</v>
      </c>
      <c r="F161" s="12">
        <v>133</v>
      </c>
      <c r="G161" s="12">
        <v>3</v>
      </c>
      <c r="H161" s="12">
        <v>4</v>
      </c>
      <c r="I161" s="12">
        <v>0</v>
      </c>
      <c r="J161" s="12">
        <v>0</v>
      </c>
      <c r="K161" s="12">
        <v>1</v>
      </c>
      <c r="L161" s="12">
        <v>1</v>
      </c>
      <c r="M161" s="31">
        <f t="shared" si="14"/>
        <v>872</v>
      </c>
      <c r="N161" s="31">
        <f t="shared" si="15"/>
        <v>865</v>
      </c>
    </row>
    <row r="162" spans="1:14" x14ac:dyDescent="0.25">
      <c r="A162" s="12">
        <v>46</v>
      </c>
      <c r="B162" s="44" t="s">
        <v>107</v>
      </c>
      <c r="C162" s="12">
        <v>47</v>
      </c>
      <c r="D162" s="12">
        <v>44</v>
      </c>
      <c r="E162" s="12">
        <v>12</v>
      </c>
      <c r="F162" s="12">
        <v>12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31">
        <f t="shared" si="14"/>
        <v>59</v>
      </c>
      <c r="N162" s="31">
        <f t="shared" si="15"/>
        <v>56</v>
      </c>
    </row>
    <row r="163" spans="1:14" x14ac:dyDescent="0.25">
      <c r="A163" s="12">
        <v>47</v>
      </c>
      <c r="B163" s="44" t="s">
        <v>106</v>
      </c>
      <c r="C163" s="12">
        <v>26</v>
      </c>
      <c r="D163" s="12">
        <v>25</v>
      </c>
      <c r="E163" s="12">
        <v>13</v>
      </c>
      <c r="F163" s="12">
        <v>12</v>
      </c>
      <c r="G163" s="12">
        <v>9</v>
      </c>
      <c r="H163" s="12">
        <v>9</v>
      </c>
      <c r="I163" s="12">
        <v>0</v>
      </c>
      <c r="J163" s="12">
        <v>0</v>
      </c>
      <c r="K163" s="12">
        <v>1</v>
      </c>
      <c r="L163" s="12">
        <v>1</v>
      </c>
      <c r="M163" s="31">
        <f t="shared" si="14"/>
        <v>49</v>
      </c>
      <c r="N163" s="31">
        <f t="shared" si="15"/>
        <v>47</v>
      </c>
    </row>
    <row r="164" spans="1:14" ht="15.75" customHeight="1" x14ac:dyDescent="0.25">
      <c r="A164" s="12">
        <v>48</v>
      </c>
      <c r="B164" s="13" t="s">
        <v>56</v>
      </c>
      <c r="C164" s="11">
        <v>610</v>
      </c>
      <c r="D164" s="11">
        <v>563</v>
      </c>
      <c r="E164" s="11">
        <v>117</v>
      </c>
      <c r="F164" s="11">
        <v>117</v>
      </c>
      <c r="G164" s="11">
        <v>7</v>
      </c>
      <c r="H164" s="11">
        <v>6</v>
      </c>
      <c r="I164" s="11">
        <v>0</v>
      </c>
      <c r="J164" s="11">
        <v>0</v>
      </c>
      <c r="K164" s="11">
        <v>0</v>
      </c>
      <c r="L164" s="11">
        <v>0</v>
      </c>
      <c r="M164" s="7">
        <f t="shared" si="14"/>
        <v>734</v>
      </c>
      <c r="N164" s="7">
        <f t="shared" si="15"/>
        <v>686</v>
      </c>
    </row>
    <row r="165" spans="1:14" x14ac:dyDescent="0.25">
      <c r="B165" s="8" t="s">
        <v>10</v>
      </c>
      <c r="C165" s="9">
        <f>SUM(C120:C164)</f>
        <v>29450</v>
      </c>
      <c r="D165" s="9">
        <f t="shared" ref="D165:N165" si="16">SUM(D120:D164)</f>
        <v>18463</v>
      </c>
      <c r="E165" s="9">
        <f t="shared" si="16"/>
        <v>7952</v>
      </c>
      <c r="F165" s="9">
        <f t="shared" si="16"/>
        <v>6216</v>
      </c>
      <c r="G165" s="9">
        <f t="shared" si="16"/>
        <v>1475</v>
      </c>
      <c r="H165" s="9">
        <f t="shared" si="16"/>
        <v>1042</v>
      </c>
      <c r="I165" s="9">
        <f t="shared" si="16"/>
        <v>809</v>
      </c>
      <c r="J165" s="9">
        <f t="shared" si="16"/>
        <v>604</v>
      </c>
      <c r="K165" s="9">
        <f t="shared" si="16"/>
        <v>712</v>
      </c>
      <c r="L165" s="9">
        <f t="shared" si="16"/>
        <v>466</v>
      </c>
      <c r="M165" s="9">
        <f t="shared" si="16"/>
        <v>40398</v>
      </c>
      <c r="N165" s="9">
        <f t="shared" si="16"/>
        <v>26791</v>
      </c>
    </row>
    <row r="166" spans="1:14" ht="15.75" x14ac:dyDescent="0.25">
      <c r="A166" s="62" t="s">
        <v>57</v>
      </c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4"/>
    </row>
    <row r="167" spans="1:14" x14ac:dyDescent="0.25">
      <c r="A167" s="32">
        <v>49</v>
      </c>
      <c r="B167" s="4" t="s">
        <v>58</v>
      </c>
      <c r="C167" s="11">
        <v>923</v>
      </c>
      <c r="D167" s="11">
        <v>589</v>
      </c>
      <c r="E167" s="11">
        <v>156</v>
      </c>
      <c r="F167" s="11">
        <v>136</v>
      </c>
      <c r="G167" s="11">
        <v>139</v>
      </c>
      <c r="H167" s="11">
        <v>106</v>
      </c>
      <c r="I167" s="11">
        <v>0</v>
      </c>
      <c r="J167" s="11">
        <v>0</v>
      </c>
      <c r="K167" s="10">
        <v>0</v>
      </c>
      <c r="L167" s="10">
        <v>0</v>
      </c>
      <c r="M167" s="7">
        <f>C167+E167+I167+K167+G167</f>
        <v>1218</v>
      </c>
      <c r="N167" s="7">
        <f>D167+F167+J167+L167+H167</f>
        <v>831</v>
      </c>
    </row>
    <row r="168" spans="1:14" x14ac:dyDescent="0.25">
      <c r="A168" s="3">
        <v>50</v>
      </c>
      <c r="B168" s="4" t="s">
        <v>59</v>
      </c>
      <c r="C168" s="11">
        <v>281</v>
      </c>
      <c r="D168" s="11">
        <v>217</v>
      </c>
      <c r="E168" s="11">
        <v>79</v>
      </c>
      <c r="F168" s="11">
        <v>58</v>
      </c>
      <c r="G168" s="11">
        <v>1</v>
      </c>
      <c r="H168" s="11">
        <v>1</v>
      </c>
      <c r="I168" s="11">
        <v>68</v>
      </c>
      <c r="J168" s="11">
        <v>31</v>
      </c>
      <c r="K168" s="10">
        <v>41</v>
      </c>
      <c r="L168" s="10">
        <v>22</v>
      </c>
      <c r="M168" s="7">
        <f t="shared" ref="M168:N191" si="17">C168+E168+I168+K168+G168</f>
        <v>470</v>
      </c>
      <c r="N168" s="7">
        <f t="shared" si="17"/>
        <v>329</v>
      </c>
    </row>
    <row r="169" spans="1:14" x14ac:dyDescent="0.25">
      <c r="A169" s="3">
        <v>51</v>
      </c>
      <c r="B169" s="13" t="s">
        <v>134</v>
      </c>
      <c r="C169" s="12">
        <v>117</v>
      </c>
      <c r="D169" s="12">
        <v>117</v>
      </c>
      <c r="E169" s="12">
        <v>44</v>
      </c>
      <c r="F169" s="12">
        <v>44</v>
      </c>
      <c r="G169" s="12">
        <v>5</v>
      </c>
      <c r="H169" s="12">
        <v>5</v>
      </c>
      <c r="I169" s="12">
        <v>0</v>
      </c>
      <c r="J169" s="12">
        <v>0</v>
      </c>
      <c r="K169" s="5">
        <v>1</v>
      </c>
      <c r="L169" s="5">
        <v>1</v>
      </c>
      <c r="M169" s="7">
        <f t="shared" si="17"/>
        <v>167</v>
      </c>
      <c r="N169" s="7">
        <f t="shared" si="17"/>
        <v>167</v>
      </c>
    </row>
    <row r="170" spans="1:14" x14ac:dyDescent="0.25">
      <c r="A170" s="3">
        <v>52</v>
      </c>
      <c r="B170" s="4" t="s">
        <v>61</v>
      </c>
      <c r="C170" s="11">
        <v>1573</v>
      </c>
      <c r="D170" s="11">
        <v>1182</v>
      </c>
      <c r="E170" s="11">
        <v>690</v>
      </c>
      <c r="F170" s="11">
        <v>592</v>
      </c>
      <c r="G170" s="11">
        <v>54</v>
      </c>
      <c r="H170" s="11">
        <v>45</v>
      </c>
      <c r="I170" s="11">
        <v>1</v>
      </c>
      <c r="J170" s="11">
        <v>0</v>
      </c>
      <c r="K170" s="10">
        <v>0</v>
      </c>
      <c r="L170" s="10">
        <v>0</v>
      </c>
      <c r="M170" s="7">
        <f t="shared" si="17"/>
        <v>2318</v>
      </c>
      <c r="N170" s="7">
        <f t="shared" si="17"/>
        <v>1819</v>
      </c>
    </row>
    <row r="171" spans="1:14" x14ac:dyDescent="0.25">
      <c r="A171" s="3">
        <v>53</v>
      </c>
      <c r="B171" s="4" t="s">
        <v>62</v>
      </c>
      <c r="C171" s="10">
        <v>2831</v>
      </c>
      <c r="D171" s="10">
        <v>868</v>
      </c>
      <c r="E171" s="10">
        <v>431</v>
      </c>
      <c r="F171" s="10">
        <v>314</v>
      </c>
      <c r="G171" s="10">
        <v>118</v>
      </c>
      <c r="H171" s="10">
        <v>58</v>
      </c>
      <c r="I171" s="11">
        <v>8</v>
      </c>
      <c r="J171" s="11">
        <v>0</v>
      </c>
      <c r="K171" s="10">
        <v>4</v>
      </c>
      <c r="L171" s="10">
        <v>0</v>
      </c>
      <c r="M171" s="7">
        <f t="shared" si="17"/>
        <v>3392</v>
      </c>
      <c r="N171" s="7">
        <f t="shared" si="17"/>
        <v>1240</v>
      </c>
    </row>
    <row r="172" spans="1:14" ht="15.75" customHeight="1" x14ac:dyDescent="0.25">
      <c r="A172" s="3">
        <v>54</v>
      </c>
      <c r="B172" s="4" t="s">
        <v>63</v>
      </c>
      <c r="C172" s="10">
        <v>-11</v>
      </c>
      <c r="D172" s="10">
        <v>2</v>
      </c>
      <c r="E172" s="10">
        <v>-8</v>
      </c>
      <c r="F172" s="10">
        <v>1</v>
      </c>
      <c r="G172" s="10">
        <v>0</v>
      </c>
      <c r="H172" s="10">
        <v>0</v>
      </c>
      <c r="I172" s="11">
        <v>173</v>
      </c>
      <c r="J172" s="11">
        <v>124</v>
      </c>
      <c r="K172" s="10">
        <v>115</v>
      </c>
      <c r="L172" s="10">
        <v>81</v>
      </c>
      <c r="M172" s="7">
        <f t="shared" si="17"/>
        <v>269</v>
      </c>
      <c r="N172" s="7">
        <f t="shared" si="17"/>
        <v>208</v>
      </c>
    </row>
    <row r="173" spans="1:14" x14ac:dyDescent="0.25">
      <c r="A173" s="3">
        <v>55</v>
      </c>
      <c r="B173" s="4" t="s">
        <v>64</v>
      </c>
      <c r="C173" s="10">
        <v>199</v>
      </c>
      <c r="D173" s="10">
        <v>181</v>
      </c>
      <c r="E173" s="10">
        <v>109</v>
      </c>
      <c r="F173" s="10">
        <v>107</v>
      </c>
      <c r="G173" s="10">
        <v>11</v>
      </c>
      <c r="H173" s="10">
        <v>9</v>
      </c>
      <c r="I173" s="11">
        <v>104</v>
      </c>
      <c r="J173" s="11">
        <v>101</v>
      </c>
      <c r="K173" s="10">
        <v>83</v>
      </c>
      <c r="L173" s="10">
        <v>83</v>
      </c>
      <c r="M173" s="7">
        <f t="shared" si="17"/>
        <v>506</v>
      </c>
      <c r="N173" s="7">
        <f t="shared" si="17"/>
        <v>481</v>
      </c>
    </row>
    <row r="174" spans="1:14" x14ac:dyDescent="0.25">
      <c r="A174" s="3">
        <v>56</v>
      </c>
      <c r="B174" s="4" t="s">
        <v>132</v>
      </c>
      <c r="C174" s="10">
        <v>792</v>
      </c>
      <c r="D174" s="10">
        <v>534</v>
      </c>
      <c r="E174" s="10">
        <v>118</v>
      </c>
      <c r="F174" s="10">
        <v>101</v>
      </c>
      <c r="G174" s="10">
        <v>76</v>
      </c>
      <c r="H174" s="10">
        <v>53</v>
      </c>
      <c r="I174" s="11">
        <v>0</v>
      </c>
      <c r="J174" s="11">
        <v>0</v>
      </c>
      <c r="K174" s="10">
        <v>0</v>
      </c>
      <c r="L174" s="10">
        <v>0</v>
      </c>
      <c r="M174" s="7">
        <f t="shared" si="17"/>
        <v>986</v>
      </c>
      <c r="N174" s="7">
        <f t="shared" si="17"/>
        <v>688</v>
      </c>
    </row>
    <row r="175" spans="1:14" x14ac:dyDescent="0.25">
      <c r="A175" s="3">
        <v>57</v>
      </c>
      <c r="B175" s="4" t="s">
        <v>66</v>
      </c>
      <c r="C175" s="10">
        <v>659</v>
      </c>
      <c r="D175" s="10">
        <v>574</v>
      </c>
      <c r="E175" s="10">
        <v>239</v>
      </c>
      <c r="F175" s="10">
        <v>216</v>
      </c>
      <c r="G175" s="10">
        <v>39</v>
      </c>
      <c r="H175" s="10">
        <v>31</v>
      </c>
      <c r="I175" s="11">
        <v>4</v>
      </c>
      <c r="J175" s="11">
        <v>4</v>
      </c>
      <c r="K175" s="10">
        <v>4</v>
      </c>
      <c r="L175" s="10">
        <v>4</v>
      </c>
      <c r="M175" s="7">
        <f t="shared" si="17"/>
        <v>945</v>
      </c>
      <c r="N175" s="7">
        <f t="shared" si="17"/>
        <v>829</v>
      </c>
    </row>
    <row r="176" spans="1:14" x14ac:dyDescent="0.25">
      <c r="A176" s="3">
        <v>58</v>
      </c>
      <c r="B176" s="4" t="s">
        <v>67</v>
      </c>
      <c r="C176" s="10">
        <v>1213</v>
      </c>
      <c r="D176" s="10">
        <v>757</v>
      </c>
      <c r="E176" s="10">
        <v>255</v>
      </c>
      <c r="F176" s="10">
        <v>218</v>
      </c>
      <c r="G176" s="10">
        <v>139</v>
      </c>
      <c r="H176" s="10">
        <v>92</v>
      </c>
      <c r="I176" s="11">
        <v>1</v>
      </c>
      <c r="J176" s="11">
        <v>1</v>
      </c>
      <c r="K176" s="10">
        <v>1</v>
      </c>
      <c r="L176" s="10">
        <v>1</v>
      </c>
      <c r="M176" s="7">
        <f t="shared" si="17"/>
        <v>1609</v>
      </c>
      <c r="N176" s="7">
        <f t="shared" si="17"/>
        <v>1069</v>
      </c>
    </row>
    <row r="177" spans="1:14" x14ac:dyDescent="0.25">
      <c r="A177" s="12">
        <v>59</v>
      </c>
      <c r="B177" s="4" t="s">
        <v>68</v>
      </c>
      <c r="C177" s="10">
        <v>407</v>
      </c>
      <c r="D177" s="10">
        <v>295</v>
      </c>
      <c r="E177" s="10">
        <v>57</v>
      </c>
      <c r="F177" s="10">
        <v>53</v>
      </c>
      <c r="G177" s="10">
        <v>152</v>
      </c>
      <c r="H177" s="10">
        <v>105</v>
      </c>
      <c r="I177" s="11">
        <v>0</v>
      </c>
      <c r="J177" s="11">
        <v>0</v>
      </c>
      <c r="K177" s="10">
        <v>0</v>
      </c>
      <c r="L177" s="10">
        <v>0</v>
      </c>
      <c r="M177" s="7">
        <f t="shared" si="17"/>
        <v>616</v>
      </c>
      <c r="N177" s="7">
        <f t="shared" si="17"/>
        <v>453</v>
      </c>
    </row>
    <row r="178" spans="1:14" x14ac:dyDescent="0.25">
      <c r="A178" s="12">
        <v>60</v>
      </c>
      <c r="B178" s="4" t="s">
        <v>154</v>
      </c>
      <c r="C178" s="10">
        <v>1336</v>
      </c>
      <c r="D178" s="10">
        <v>1091</v>
      </c>
      <c r="E178" s="10">
        <v>701</v>
      </c>
      <c r="F178" s="10">
        <v>616</v>
      </c>
      <c r="G178" s="10">
        <v>154</v>
      </c>
      <c r="H178" s="10">
        <v>122</v>
      </c>
      <c r="I178" s="11">
        <v>18</v>
      </c>
      <c r="J178" s="11">
        <v>15</v>
      </c>
      <c r="K178" s="10">
        <v>9</v>
      </c>
      <c r="L178" s="10">
        <v>7</v>
      </c>
      <c r="M178" s="7">
        <f>C178+E178+I178+K178+G178</f>
        <v>2218</v>
      </c>
      <c r="N178" s="7">
        <f>D178+F178+J178+L178+H178</f>
        <v>1851</v>
      </c>
    </row>
    <row r="179" spans="1:14" x14ac:dyDescent="0.25">
      <c r="A179" s="12">
        <v>61</v>
      </c>
      <c r="B179" s="4" t="s">
        <v>131</v>
      </c>
      <c r="C179" s="11">
        <v>371</v>
      </c>
      <c r="D179" s="11">
        <v>343</v>
      </c>
      <c r="E179" s="11">
        <v>206</v>
      </c>
      <c r="F179" s="11">
        <v>192</v>
      </c>
      <c r="G179" s="11">
        <v>15</v>
      </c>
      <c r="H179" s="11">
        <v>14</v>
      </c>
      <c r="I179" s="11">
        <v>32</v>
      </c>
      <c r="J179" s="11">
        <v>29</v>
      </c>
      <c r="K179" s="10">
        <v>27</v>
      </c>
      <c r="L179" s="10">
        <v>26</v>
      </c>
      <c r="M179" s="7">
        <f t="shared" si="17"/>
        <v>651</v>
      </c>
      <c r="N179" s="7">
        <f t="shared" si="17"/>
        <v>604</v>
      </c>
    </row>
    <row r="180" spans="1:14" x14ac:dyDescent="0.25">
      <c r="A180" s="12">
        <v>62</v>
      </c>
      <c r="B180" s="4" t="s">
        <v>71</v>
      </c>
      <c r="C180" s="11">
        <v>5</v>
      </c>
      <c r="D180" s="11">
        <v>5</v>
      </c>
      <c r="E180" s="11">
        <v>7</v>
      </c>
      <c r="F180" s="11">
        <v>7</v>
      </c>
      <c r="G180" s="11">
        <v>0</v>
      </c>
      <c r="H180" s="11">
        <v>0</v>
      </c>
      <c r="I180" s="11">
        <v>262</v>
      </c>
      <c r="J180" s="11">
        <v>255</v>
      </c>
      <c r="K180" s="10">
        <v>189</v>
      </c>
      <c r="L180" s="10">
        <v>181</v>
      </c>
      <c r="M180" s="7">
        <f t="shared" si="17"/>
        <v>463</v>
      </c>
      <c r="N180" s="7">
        <f t="shared" si="17"/>
        <v>448</v>
      </c>
    </row>
    <row r="181" spans="1:14" x14ac:dyDescent="0.25">
      <c r="A181" s="12">
        <v>63</v>
      </c>
      <c r="B181" s="4" t="s">
        <v>72</v>
      </c>
      <c r="C181" s="11">
        <v>389</v>
      </c>
      <c r="D181" s="11">
        <v>373</v>
      </c>
      <c r="E181" s="11">
        <v>780</v>
      </c>
      <c r="F181" s="11">
        <v>757</v>
      </c>
      <c r="G181" s="11">
        <v>5</v>
      </c>
      <c r="H181" s="11">
        <v>5</v>
      </c>
      <c r="I181" s="11">
        <v>822</v>
      </c>
      <c r="J181" s="11">
        <v>805</v>
      </c>
      <c r="K181" s="10">
        <v>504</v>
      </c>
      <c r="L181" s="10">
        <v>494</v>
      </c>
      <c r="M181" s="7">
        <f t="shared" si="17"/>
        <v>2500</v>
      </c>
      <c r="N181" s="7">
        <f t="shared" si="17"/>
        <v>2434</v>
      </c>
    </row>
    <row r="182" spans="1:14" x14ac:dyDescent="0.25">
      <c r="A182" s="12">
        <v>64</v>
      </c>
      <c r="B182" s="13" t="s">
        <v>133</v>
      </c>
      <c r="C182" s="12">
        <v>84</v>
      </c>
      <c r="D182" s="12">
        <v>83</v>
      </c>
      <c r="E182" s="12">
        <v>38</v>
      </c>
      <c r="F182" s="12">
        <v>37</v>
      </c>
      <c r="G182" s="12">
        <v>1</v>
      </c>
      <c r="H182" s="12">
        <v>1</v>
      </c>
      <c r="I182" s="12">
        <v>0</v>
      </c>
      <c r="J182" s="12">
        <v>0</v>
      </c>
      <c r="K182" s="5">
        <v>1</v>
      </c>
      <c r="L182" s="5">
        <v>1</v>
      </c>
      <c r="M182" s="7">
        <f t="shared" si="17"/>
        <v>124</v>
      </c>
      <c r="N182" s="7">
        <f t="shared" si="17"/>
        <v>122</v>
      </c>
    </row>
    <row r="183" spans="1:14" ht="15" customHeight="1" x14ac:dyDescent="0.25">
      <c r="A183" s="12">
        <v>65</v>
      </c>
      <c r="B183" s="13" t="s">
        <v>135</v>
      </c>
      <c r="C183" s="12">
        <v>224</v>
      </c>
      <c r="D183" s="12">
        <v>213</v>
      </c>
      <c r="E183" s="12">
        <v>107</v>
      </c>
      <c r="F183" s="12">
        <v>106</v>
      </c>
      <c r="G183" s="12">
        <v>22</v>
      </c>
      <c r="H183" s="12">
        <v>20</v>
      </c>
      <c r="I183" s="12">
        <v>0</v>
      </c>
      <c r="J183" s="12">
        <v>0</v>
      </c>
      <c r="K183" s="5">
        <v>0</v>
      </c>
      <c r="L183" s="5">
        <v>0</v>
      </c>
      <c r="M183" s="7">
        <f t="shared" si="17"/>
        <v>353</v>
      </c>
      <c r="N183" s="7">
        <f t="shared" si="17"/>
        <v>339</v>
      </c>
    </row>
    <row r="184" spans="1:14" x14ac:dyDescent="0.25">
      <c r="A184" s="12">
        <v>66</v>
      </c>
      <c r="B184" s="13" t="s">
        <v>136</v>
      </c>
      <c r="C184" s="12">
        <v>62</v>
      </c>
      <c r="D184" s="12">
        <v>62</v>
      </c>
      <c r="E184" s="12">
        <v>31</v>
      </c>
      <c r="F184" s="12">
        <v>30</v>
      </c>
      <c r="G184" s="12">
        <v>1</v>
      </c>
      <c r="H184" s="12">
        <v>1</v>
      </c>
      <c r="I184" s="12">
        <v>2</v>
      </c>
      <c r="J184" s="12">
        <v>2</v>
      </c>
      <c r="K184" s="5">
        <v>1</v>
      </c>
      <c r="L184" s="5">
        <v>1</v>
      </c>
      <c r="M184" s="7">
        <f t="shared" si="17"/>
        <v>97</v>
      </c>
      <c r="N184" s="7">
        <f t="shared" si="17"/>
        <v>96</v>
      </c>
    </row>
    <row r="185" spans="1:14" x14ac:dyDescent="0.25">
      <c r="A185" s="12">
        <v>67</v>
      </c>
      <c r="B185" s="13" t="s">
        <v>137</v>
      </c>
      <c r="C185" s="12">
        <v>54</v>
      </c>
      <c r="D185" s="12">
        <v>50</v>
      </c>
      <c r="E185" s="12">
        <v>13</v>
      </c>
      <c r="F185" s="12">
        <v>13</v>
      </c>
      <c r="G185" s="12">
        <v>19</v>
      </c>
      <c r="H185" s="12">
        <v>16</v>
      </c>
      <c r="I185" s="12">
        <v>0</v>
      </c>
      <c r="J185" s="12">
        <v>0</v>
      </c>
      <c r="K185" s="5">
        <v>0</v>
      </c>
      <c r="L185" s="5">
        <v>0</v>
      </c>
      <c r="M185" s="7">
        <f t="shared" si="17"/>
        <v>86</v>
      </c>
      <c r="N185" s="7">
        <f t="shared" si="17"/>
        <v>79</v>
      </c>
    </row>
    <row r="186" spans="1:14" x14ac:dyDescent="0.25">
      <c r="A186" s="12">
        <v>68</v>
      </c>
      <c r="B186" s="13" t="s">
        <v>138</v>
      </c>
      <c r="C186" s="12">
        <v>6</v>
      </c>
      <c r="D186" s="12">
        <v>0</v>
      </c>
      <c r="E186" s="12">
        <v>1</v>
      </c>
      <c r="F186" s="12">
        <v>0</v>
      </c>
      <c r="G186" s="12">
        <v>1</v>
      </c>
      <c r="H186" s="12">
        <v>0</v>
      </c>
      <c r="I186" s="12">
        <v>0</v>
      </c>
      <c r="J186" s="12">
        <v>0</v>
      </c>
      <c r="K186" s="5">
        <v>0</v>
      </c>
      <c r="L186" s="5">
        <v>0</v>
      </c>
      <c r="M186" s="7">
        <f t="shared" si="17"/>
        <v>8</v>
      </c>
      <c r="N186" s="7">
        <f t="shared" si="17"/>
        <v>0</v>
      </c>
    </row>
    <row r="187" spans="1:14" x14ac:dyDescent="0.25">
      <c r="A187" s="12">
        <v>69</v>
      </c>
      <c r="B187" s="13" t="s">
        <v>140</v>
      </c>
      <c r="C187" s="10">
        <v>8</v>
      </c>
      <c r="D187" s="10">
        <v>8</v>
      </c>
      <c r="E187" s="10">
        <v>1</v>
      </c>
      <c r="F187" s="10">
        <v>1</v>
      </c>
      <c r="G187" s="10">
        <v>0</v>
      </c>
      <c r="H187" s="10">
        <v>0</v>
      </c>
      <c r="I187" s="11">
        <v>0</v>
      </c>
      <c r="J187" s="11">
        <v>0</v>
      </c>
      <c r="K187" s="10">
        <v>0</v>
      </c>
      <c r="L187" s="10">
        <v>0</v>
      </c>
      <c r="M187" s="7">
        <f>C187+E187+I187+K187+G187</f>
        <v>9</v>
      </c>
      <c r="N187" s="7">
        <f>D187+F187+J187+L187+H187</f>
        <v>9</v>
      </c>
    </row>
    <row r="188" spans="1:14" x14ac:dyDescent="0.25">
      <c r="A188" s="12">
        <v>70</v>
      </c>
      <c r="B188" s="13" t="s">
        <v>142</v>
      </c>
      <c r="C188" s="12">
        <v>328</v>
      </c>
      <c r="D188" s="12">
        <v>301</v>
      </c>
      <c r="E188" s="12">
        <v>154</v>
      </c>
      <c r="F188" s="12">
        <v>146</v>
      </c>
      <c r="G188" s="12">
        <v>5</v>
      </c>
      <c r="H188" s="12">
        <v>5</v>
      </c>
      <c r="I188" s="12">
        <v>9</v>
      </c>
      <c r="J188" s="12">
        <v>9</v>
      </c>
      <c r="K188" s="5">
        <v>7</v>
      </c>
      <c r="L188" s="5">
        <v>7</v>
      </c>
      <c r="M188" s="7">
        <f t="shared" si="17"/>
        <v>503</v>
      </c>
      <c r="N188" s="7">
        <f t="shared" si="17"/>
        <v>468</v>
      </c>
    </row>
    <row r="189" spans="1:14" x14ac:dyDescent="0.25">
      <c r="A189" s="12">
        <v>71</v>
      </c>
      <c r="B189" s="13" t="s">
        <v>141</v>
      </c>
      <c r="C189" s="12">
        <v>130</v>
      </c>
      <c r="D189" s="12">
        <v>130</v>
      </c>
      <c r="E189" s="12">
        <v>41</v>
      </c>
      <c r="F189" s="12">
        <v>41</v>
      </c>
      <c r="G189" s="12">
        <v>13</v>
      </c>
      <c r="H189" s="12">
        <v>13</v>
      </c>
      <c r="I189" s="12">
        <v>2</v>
      </c>
      <c r="J189" s="12">
        <v>2</v>
      </c>
      <c r="K189" s="5">
        <v>1</v>
      </c>
      <c r="L189" s="5">
        <v>1</v>
      </c>
      <c r="M189" s="7">
        <f t="shared" si="17"/>
        <v>187</v>
      </c>
      <c r="N189" s="7">
        <f t="shared" si="17"/>
        <v>187</v>
      </c>
    </row>
    <row r="190" spans="1:14" x14ac:dyDescent="0.25">
      <c r="A190" s="12">
        <v>72</v>
      </c>
      <c r="B190" s="13" t="s">
        <v>139</v>
      </c>
      <c r="C190" s="12">
        <v>68</v>
      </c>
      <c r="D190" s="12">
        <v>66</v>
      </c>
      <c r="E190" s="12">
        <v>45</v>
      </c>
      <c r="F190" s="12">
        <v>44</v>
      </c>
      <c r="G190" s="12">
        <v>2</v>
      </c>
      <c r="H190" s="12">
        <v>1</v>
      </c>
      <c r="I190" s="12">
        <v>3</v>
      </c>
      <c r="J190" s="12">
        <v>3</v>
      </c>
      <c r="K190" s="5">
        <v>2</v>
      </c>
      <c r="L190" s="5">
        <v>2</v>
      </c>
      <c r="M190" s="7">
        <f t="shared" si="17"/>
        <v>120</v>
      </c>
      <c r="N190" s="7">
        <f t="shared" si="17"/>
        <v>116</v>
      </c>
    </row>
    <row r="191" spans="1:14" x14ac:dyDescent="0.25">
      <c r="A191" s="12">
        <v>73</v>
      </c>
      <c r="B191" s="13" t="s">
        <v>130</v>
      </c>
      <c r="C191" s="12">
        <v>35</v>
      </c>
      <c r="D191" s="12">
        <v>34</v>
      </c>
      <c r="E191" s="12">
        <v>7</v>
      </c>
      <c r="F191" s="12">
        <v>7</v>
      </c>
      <c r="G191" s="12">
        <v>5</v>
      </c>
      <c r="H191" s="12">
        <v>5</v>
      </c>
      <c r="I191" s="12">
        <v>0</v>
      </c>
      <c r="J191" s="12">
        <v>0</v>
      </c>
      <c r="K191" s="5">
        <v>0</v>
      </c>
      <c r="L191" s="5">
        <v>0</v>
      </c>
      <c r="M191" s="7">
        <f t="shared" si="17"/>
        <v>47</v>
      </c>
      <c r="N191" s="7">
        <f t="shared" si="17"/>
        <v>46</v>
      </c>
    </row>
    <row r="192" spans="1:14" x14ac:dyDescent="0.25">
      <c r="B192" s="8" t="s">
        <v>10</v>
      </c>
      <c r="C192" s="8">
        <f t="shared" ref="C192:N192" si="18">SUM(C167:C191)</f>
        <v>12084</v>
      </c>
      <c r="D192" s="8">
        <f t="shared" si="18"/>
        <v>8075</v>
      </c>
      <c r="E192" s="8">
        <f t="shared" si="18"/>
        <v>4302</v>
      </c>
      <c r="F192" s="8">
        <f t="shared" si="18"/>
        <v>3837</v>
      </c>
      <c r="G192" s="8">
        <f t="shared" si="18"/>
        <v>977</v>
      </c>
      <c r="H192" s="8">
        <f t="shared" si="18"/>
        <v>708</v>
      </c>
      <c r="I192" s="8">
        <f t="shared" si="18"/>
        <v>1509</v>
      </c>
      <c r="J192" s="8">
        <f t="shared" si="18"/>
        <v>1381</v>
      </c>
      <c r="K192" s="8">
        <f t="shared" si="18"/>
        <v>990</v>
      </c>
      <c r="L192" s="8">
        <f t="shared" si="18"/>
        <v>912</v>
      </c>
      <c r="M192" s="8">
        <f t="shared" si="18"/>
        <v>19862</v>
      </c>
      <c r="N192" s="8">
        <f t="shared" si="18"/>
        <v>14913</v>
      </c>
    </row>
    <row r="193" spans="1:14" ht="15.75" x14ac:dyDescent="0.25">
      <c r="A193" s="62" t="s">
        <v>74</v>
      </c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4"/>
    </row>
    <row r="194" spans="1:14" x14ac:dyDescent="0.25">
      <c r="A194" s="3">
        <v>74</v>
      </c>
      <c r="B194" s="4" t="s">
        <v>75</v>
      </c>
      <c r="C194" s="10">
        <v>632</v>
      </c>
      <c r="D194" s="10">
        <v>544</v>
      </c>
      <c r="E194" s="10">
        <v>261</v>
      </c>
      <c r="F194" s="10">
        <v>238</v>
      </c>
      <c r="G194" s="10">
        <v>5</v>
      </c>
      <c r="H194" s="10">
        <v>4</v>
      </c>
      <c r="I194" s="10">
        <v>32</v>
      </c>
      <c r="J194" s="10">
        <v>30</v>
      </c>
      <c r="K194" s="10">
        <v>21</v>
      </c>
      <c r="L194" s="10">
        <v>17</v>
      </c>
      <c r="M194" s="7">
        <f>C194+E194+I194+K194+G194</f>
        <v>951</v>
      </c>
      <c r="N194" s="7">
        <f>D194+F194+J194+L194+H194</f>
        <v>833</v>
      </c>
    </row>
    <row r="195" spans="1:14" x14ac:dyDescent="0.25">
      <c r="A195" s="3">
        <v>75</v>
      </c>
      <c r="B195" s="4" t="s">
        <v>76</v>
      </c>
      <c r="C195" s="10">
        <v>289</v>
      </c>
      <c r="D195" s="10">
        <v>252</v>
      </c>
      <c r="E195" s="10">
        <v>13</v>
      </c>
      <c r="F195" s="10">
        <v>121</v>
      </c>
      <c r="G195" s="10">
        <v>3</v>
      </c>
      <c r="H195" s="10">
        <v>2</v>
      </c>
      <c r="I195" s="10">
        <v>8</v>
      </c>
      <c r="J195" s="10">
        <v>6</v>
      </c>
      <c r="K195" s="10">
        <v>6</v>
      </c>
      <c r="L195" s="10">
        <v>4</v>
      </c>
      <c r="M195" s="7">
        <f t="shared" ref="M195:N206" si="19">C195+E195+I195+K195+G195</f>
        <v>319</v>
      </c>
      <c r="N195" s="7">
        <f t="shared" si="19"/>
        <v>385</v>
      </c>
    </row>
    <row r="196" spans="1:14" x14ac:dyDescent="0.25">
      <c r="A196" s="3">
        <v>76</v>
      </c>
      <c r="B196" s="4" t="s">
        <v>77</v>
      </c>
      <c r="C196" s="10">
        <v>334</v>
      </c>
      <c r="D196" s="10">
        <v>221</v>
      </c>
      <c r="E196" s="10">
        <v>140</v>
      </c>
      <c r="F196" s="10">
        <v>107</v>
      </c>
      <c r="G196" s="10">
        <v>2</v>
      </c>
      <c r="H196" s="10">
        <v>2</v>
      </c>
      <c r="I196" s="10">
        <v>9</v>
      </c>
      <c r="J196" s="10">
        <v>9</v>
      </c>
      <c r="K196" s="10">
        <v>10</v>
      </c>
      <c r="L196" s="10">
        <v>7</v>
      </c>
      <c r="M196" s="7">
        <f t="shared" si="19"/>
        <v>495</v>
      </c>
      <c r="N196" s="7">
        <f t="shared" si="19"/>
        <v>346</v>
      </c>
    </row>
    <row r="197" spans="1:14" x14ac:dyDescent="0.25">
      <c r="A197" s="3">
        <v>77</v>
      </c>
      <c r="B197" s="4" t="s">
        <v>78</v>
      </c>
      <c r="C197" s="10">
        <v>1207</v>
      </c>
      <c r="D197" s="10">
        <v>923</v>
      </c>
      <c r="E197" s="10">
        <v>422</v>
      </c>
      <c r="F197" s="10">
        <v>361</v>
      </c>
      <c r="G197" s="10">
        <v>41</v>
      </c>
      <c r="H197" s="10">
        <v>30</v>
      </c>
      <c r="I197" s="10">
        <v>59</v>
      </c>
      <c r="J197" s="10">
        <v>53</v>
      </c>
      <c r="K197" s="10">
        <v>31</v>
      </c>
      <c r="L197" s="10">
        <v>26</v>
      </c>
      <c r="M197" s="7">
        <f t="shared" si="19"/>
        <v>1760</v>
      </c>
      <c r="N197" s="7">
        <f t="shared" si="19"/>
        <v>1393</v>
      </c>
    </row>
    <row r="198" spans="1:14" x14ac:dyDescent="0.25">
      <c r="A198" s="3">
        <v>78</v>
      </c>
      <c r="B198" s="4" t="s">
        <v>79</v>
      </c>
      <c r="C198" s="10">
        <v>1099</v>
      </c>
      <c r="D198" s="10">
        <v>778</v>
      </c>
      <c r="E198" s="10">
        <v>265</v>
      </c>
      <c r="F198" s="10">
        <v>229</v>
      </c>
      <c r="G198" s="10">
        <v>86</v>
      </c>
      <c r="H198" s="10">
        <v>76</v>
      </c>
      <c r="I198" s="10">
        <v>36</v>
      </c>
      <c r="J198" s="10">
        <v>28</v>
      </c>
      <c r="K198" s="10">
        <v>32</v>
      </c>
      <c r="L198" s="10">
        <v>22</v>
      </c>
      <c r="M198" s="7">
        <f t="shared" si="19"/>
        <v>1518</v>
      </c>
      <c r="N198" s="7">
        <f t="shared" si="19"/>
        <v>1133</v>
      </c>
    </row>
    <row r="199" spans="1:14" x14ac:dyDescent="0.25">
      <c r="A199" s="3">
        <v>79</v>
      </c>
      <c r="B199" s="4" t="s">
        <v>109</v>
      </c>
      <c r="C199" s="10">
        <v>231</v>
      </c>
      <c r="D199" s="10">
        <v>216</v>
      </c>
      <c r="E199" s="10">
        <v>112</v>
      </c>
      <c r="F199" s="10">
        <v>106</v>
      </c>
      <c r="G199" s="10">
        <v>3</v>
      </c>
      <c r="H199" s="10">
        <v>3</v>
      </c>
      <c r="I199" s="10">
        <v>13</v>
      </c>
      <c r="J199" s="10">
        <v>10</v>
      </c>
      <c r="K199" s="10">
        <v>5</v>
      </c>
      <c r="L199" s="10">
        <v>5</v>
      </c>
      <c r="M199" s="7">
        <f t="shared" si="19"/>
        <v>364</v>
      </c>
      <c r="N199" s="7">
        <f t="shared" si="19"/>
        <v>340</v>
      </c>
    </row>
    <row r="200" spans="1:14" x14ac:dyDescent="0.25">
      <c r="A200" s="3">
        <v>80</v>
      </c>
      <c r="B200" s="4" t="s">
        <v>143</v>
      </c>
      <c r="C200" s="10">
        <v>145</v>
      </c>
      <c r="D200" s="10">
        <v>144</v>
      </c>
      <c r="E200" s="10">
        <v>42</v>
      </c>
      <c r="F200" s="10">
        <v>42</v>
      </c>
      <c r="G200" s="10">
        <v>1</v>
      </c>
      <c r="H200" s="10">
        <v>1</v>
      </c>
      <c r="I200" s="10">
        <v>2</v>
      </c>
      <c r="J200" s="10">
        <v>2</v>
      </c>
      <c r="K200" s="10">
        <v>2</v>
      </c>
      <c r="L200" s="10">
        <v>2</v>
      </c>
      <c r="M200" s="7">
        <f t="shared" si="19"/>
        <v>192</v>
      </c>
      <c r="N200" s="7">
        <f t="shared" si="19"/>
        <v>191</v>
      </c>
    </row>
    <row r="201" spans="1:14" x14ac:dyDescent="0.25">
      <c r="A201" s="3">
        <v>81</v>
      </c>
      <c r="B201" s="4" t="s">
        <v>144</v>
      </c>
      <c r="C201" s="10">
        <v>200</v>
      </c>
      <c r="D201" s="10">
        <v>177</v>
      </c>
      <c r="E201" s="10">
        <v>72</v>
      </c>
      <c r="F201" s="10">
        <v>71</v>
      </c>
      <c r="G201" s="10">
        <v>5</v>
      </c>
      <c r="H201" s="10">
        <v>5</v>
      </c>
      <c r="I201" s="10">
        <v>3</v>
      </c>
      <c r="J201" s="10">
        <v>3</v>
      </c>
      <c r="K201" s="10">
        <v>6</v>
      </c>
      <c r="L201" s="10">
        <v>6</v>
      </c>
      <c r="M201" s="7">
        <f t="shared" si="19"/>
        <v>286</v>
      </c>
      <c r="N201" s="7">
        <f t="shared" si="19"/>
        <v>262</v>
      </c>
    </row>
    <row r="202" spans="1:14" x14ac:dyDescent="0.25">
      <c r="A202" s="3">
        <v>82</v>
      </c>
      <c r="B202" s="47" t="s">
        <v>145</v>
      </c>
      <c r="C202" s="48">
        <v>173</v>
      </c>
      <c r="D202" s="10">
        <v>164</v>
      </c>
      <c r="E202" s="10">
        <v>96</v>
      </c>
      <c r="F202" s="10">
        <v>94</v>
      </c>
      <c r="G202" s="10">
        <v>10</v>
      </c>
      <c r="H202" s="10">
        <v>8</v>
      </c>
      <c r="I202" s="10">
        <v>5</v>
      </c>
      <c r="J202" s="10">
        <v>5</v>
      </c>
      <c r="K202" s="10">
        <v>7</v>
      </c>
      <c r="L202" s="10">
        <v>7</v>
      </c>
      <c r="M202" s="7">
        <f t="shared" si="19"/>
        <v>291</v>
      </c>
      <c r="N202" s="7">
        <f t="shared" si="19"/>
        <v>278</v>
      </c>
    </row>
    <row r="203" spans="1:14" x14ac:dyDescent="0.25">
      <c r="A203" s="3">
        <v>83</v>
      </c>
      <c r="B203" s="4" t="s">
        <v>146</v>
      </c>
      <c r="C203" s="10">
        <v>61</v>
      </c>
      <c r="D203" s="10">
        <v>61</v>
      </c>
      <c r="E203" s="10">
        <v>33</v>
      </c>
      <c r="F203" s="10">
        <v>33</v>
      </c>
      <c r="G203" s="10">
        <v>0</v>
      </c>
      <c r="H203" s="10">
        <v>0</v>
      </c>
      <c r="I203" s="10">
        <v>5</v>
      </c>
      <c r="J203" s="10">
        <v>5</v>
      </c>
      <c r="K203" s="10">
        <v>2</v>
      </c>
      <c r="L203" s="10">
        <v>2</v>
      </c>
      <c r="M203" s="7">
        <f t="shared" si="19"/>
        <v>101</v>
      </c>
      <c r="N203" s="7">
        <f t="shared" si="19"/>
        <v>101</v>
      </c>
    </row>
    <row r="204" spans="1:14" x14ac:dyDescent="0.25">
      <c r="A204" s="3">
        <v>84</v>
      </c>
      <c r="B204" s="4" t="s">
        <v>147</v>
      </c>
      <c r="C204" s="10">
        <v>65</v>
      </c>
      <c r="D204" s="10">
        <v>64</v>
      </c>
      <c r="E204" s="10">
        <v>48</v>
      </c>
      <c r="F204" s="10">
        <v>47</v>
      </c>
      <c r="G204" s="10">
        <v>0</v>
      </c>
      <c r="H204" s="10">
        <v>0</v>
      </c>
      <c r="I204" s="10">
        <v>2</v>
      </c>
      <c r="J204" s="10">
        <v>2</v>
      </c>
      <c r="K204" s="10">
        <v>2</v>
      </c>
      <c r="L204" s="10">
        <v>2</v>
      </c>
      <c r="M204" s="7">
        <f t="shared" si="19"/>
        <v>117</v>
      </c>
      <c r="N204" s="7">
        <f t="shared" si="19"/>
        <v>115</v>
      </c>
    </row>
    <row r="205" spans="1:14" x14ac:dyDescent="0.25">
      <c r="A205" s="3">
        <v>85</v>
      </c>
      <c r="B205" s="4" t="s">
        <v>148</v>
      </c>
      <c r="C205" s="10">
        <v>14</v>
      </c>
      <c r="D205" s="10">
        <v>13</v>
      </c>
      <c r="E205" s="10">
        <v>23</v>
      </c>
      <c r="F205" s="10">
        <v>23</v>
      </c>
      <c r="G205" s="10">
        <v>0</v>
      </c>
      <c r="H205" s="10">
        <v>0</v>
      </c>
      <c r="I205" s="10">
        <v>0</v>
      </c>
      <c r="J205" s="10">
        <v>0</v>
      </c>
      <c r="K205" s="10">
        <v>1</v>
      </c>
      <c r="L205" s="10">
        <v>1</v>
      </c>
      <c r="M205" s="7">
        <f t="shared" si="19"/>
        <v>38</v>
      </c>
      <c r="N205" s="7">
        <f t="shared" si="19"/>
        <v>37</v>
      </c>
    </row>
    <row r="206" spans="1:14" x14ac:dyDescent="0.25">
      <c r="A206" s="3">
        <v>86</v>
      </c>
      <c r="B206" s="4" t="s">
        <v>80</v>
      </c>
      <c r="C206" s="10">
        <v>258</v>
      </c>
      <c r="D206" s="10">
        <v>199</v>
      </c>
      <c r="E206" s="10">
        <v>88</v>
      </c>
      <c r="F206" s="10">
        <v>81</v>
      </c>
      <c r="G206" s="10">
        <v>9</v>
      </c>
      <c r="H206" s="10">
        <v>8</v>
      </c>
      <c r="I206" s="10">
        <v>6</v>
      </c>
      <c r="J206" s="10">
        <v>6</v>
      </c>
      <c r="K206" s="10">
        <v>6</v>
      </c>
      <c r="L206" s="10">
        <v>4</v>
      </c>
      <c r="M206" s="7">
        <f t="shared" si="19"/>
        <v>367</v>
      </c>
      <c r="N206" s="7">
        <f t="shared" si="19"/>
        <v>298</v>
      </c>
    </row>
    <row r="207" spans="1:14" x14ac:dyDescent="0.25">
      <c r="A207" s="25"/>
      <c r="B207" s="8" t="s">
        <v>10</v>
      </c>
      <c r="C207" s="9">
        <f t="shared" ref="C207:N207" si="20">SUM(C194:C206)</f>
        <v>4708</v>
      </c>
      <c r="D207" s="9">
        <f t="shared" si="20"/>
        <v>3756</v>
      </c>
      <c r="E207" s="9">
        <f t="shared" si="20"/>
        <v>1615</v>
      </c>
      <c r="F207" s="9">
        <f t="shared" si="20"/>
        <v>1553</v>
      </c>
      <c r="G207" s="9">
        <f t="shared" si="20"/>
        <v>165</v>
      </c>
      <c r="H207" s="9">
        <f t="shared" si="20"/>
        <v>139</v>
      </c>
      <c r="I207" s="9">
        <f t="shared" si="20"/>
        <v>180</v>
      </c>
      <c r="J207" s="9">
        <f t="shared" si="20"/>
        <v>159</v>
      </c>
      <c r="K207" s="9">
        <f t="shared" si="20"/>
        <v>131</v>
      </c>
      <c r="L207" s="9">
        <f t="shared" si="20"/>
        <v>105</v>
      </c>
      <c r="M207" s="9">
        <f t="shared" si="20"/>
        <v>6799</v>
      </c>
      <c r="N207" s="9">
        <f t="shared" si="20"/>
        <v>5712</v>
      </c>
    </row>
    <row r="208" spans="1:14" ht="15.75" x14ac:dyDescent="0.25">
      <c r="A208" s="62" t="s">
        <v>81</v>
      </c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4"/>
    </row>
    <row r="209" spans="1:14" x14ac:dyDescent="0.25">
      <c r="A209" s="3">
        <v>87</v>
      </c>
      <c r="B209" s="4" t="s">
        <v>82</v>
      </c>
      <c r="C209" s="17">
        <v>1329</v>
      </c>
      <c r="D209" s="17">
        <v>1019</v>
      </c>
      <c r="E209" s="17">
        <v>443</v>
      </c>
      <c r="F209" s="17">
        <v>388</v>
      </c>
      <c r="G209" s="17">
        <v>67</v>
      </c>
      <c r="H209" s="17">
        <v>62</v>
      </c>
      <c r="I209" s="17">
        <v>39</v>
      </c>
      <c r="J209" s="17">
        <v>26</v>
      </c>
      <c r="K209" s="18">
        <v>30</v>
      </c>
      <c r="L209" s="18">
        <v>18</v>
      </c>
      <c r="M209" s="7">
        <f>C209+E209+I209+K209+G209</f>
        <v>1908</v>
      </c>
      <c r="N209" s="7">
        <f>D209+F209+J209+L209+H209</f>
        <v>1513</v>
      </c>
    </row>
    <row r="210" spans="1:14" x14ac:dyDescent="0.25">
      <c r="A210" s="3">
        <v>88</v>
      </c>
      <c r="B210" s="4" t="s">
        <v>93</v>
      </c>
      <c r="C210" s="17">
        <v>46</v>
      </c>
      <c r="D210" s="17">
        <v>19</v>
      </c>
      <c r="E210" s="17">
        <v>17</v>
      </c>
      <c r="F210" s="17">
        <v>6</v>
      </c>
      <c r="G210" s="17">
        <v>0</v>
      </c>
      <c r="H210" s="17">
        <v>0</v>
      </c>
      <c r="I210" s="17">
        <v>1</v>
      </c>
      <c r="J210" s="17">
        <v>1</v>
      </c>
      <c r="K210" s="18">
        <v>1</v>
      </c>
      <c r="L210" s="18">
        <v>0</v>
      </c>
      <c r="M210" s="7">
        <f t="shared" ref="M210:N213" si="21">C210+E210+I210+K210+G210</f>
        <v>65</v>
      </c>
      <c r="N210" s="7">
        <f t="shared" si="21"/>
        <v>26</v>
      </c>
    </row>
    <row r="211" spans="1:14" x14ac:dyDescent="0.25">
      <c r="A211" s="3">
        <v>89</v>
      </c>
      <c r="B211" s="4" t="s">
        <v>101</v>
      </c>
      <c r="C211" s="17">
        <v>29</v>
      </c>
      <c r="D211" s="17">
        <v>28</v>
      </c>
      <c r="E211" s="17">
        <v>16</v>
      </c>
      <c r="F211" s="17">
        <v>16</v>
      </c>
      <c r="G211" s="17">
        <v>1</v>
      </c>
      <c r="H211" s="17">
        <v>1</v>
      </c>
      <c r="I211" s="17">
        <v>2</v>
      </c>
      <c r="J211" s="17">
        <v>2</v>
      </c>
      <c r="K211" s="18">
        <v>0</v>
      </c>
      <c r="L211" s="18">
        <v>0</v>
      </c>
      <c r="M211" s="7">
        <f t="shared" si="21"/>
        <v>48</v>
      </c>
      <c r="N211" s="7">
        <f t="shared" si="21"/>
        <v>47</v>
      </c>
    </row>
    <row r="212" spans="1:14" x14ac:dyDescent="0.25">
      <c r="A212" s="3">
        <v>90</v>
      </c>
      <c r="B212" s="4" t="s">
        <v>83</v>
      </c>
      <c r="C212" s="19">
        <v>115</v>
      </c>
      <c r="D212" s="19">
        <v>56</v>
      </c>
      <c r="E212" s="19">
        <v>33</v>
      </c>
      <c r="F212" s="19">
        <v>27</v>
      </c>
      <c r="G212" s="19">
        <v>0</v>
      </c>
      <c r="H212" s="19">
        <v>0</v>
      </c>
      <c r="I212" s="19">
        <v>5</v>
      </c>
      <c r="J212" s="19">
        <v>3</v>
      </c>
      <c r="K212" s="18">
        <v>3</v>
      </c>
      <c r="L212" s="18">
        <v>1</v>
      </c>
      <c r="M212" s="7">
        <f t="shared" si="21"/>
        <v>156</v>
      </c>
      <c r="N212" s="7">
        <f t="shared" si="21"/>
        <v>87</v>
      </c>
    </row>
    <row r="213" spans="1:14" x14ac:dyDescent="0.25">
      <c r="A213" s="3">
        <v>91</v>
      </c>
      <c r="B213" s="15" t="s">
        <v>94</v>
      </c>
      <c r="C213" s="19">
        <v>57</v>
      </c>
      <c r="D213" s="19">
        <v>55</v>
      </c>
      <c r="E213" s="19">
        <v>19</v>
      </c>
      <c r="F213" s="19">
        <v>18</v>
      </c>
      <c r="G213" s="19">
        <v>5</v>
      </c>
      <c r="H213" s="19">
        <v>5</v>
      </c>
      <c r="I213" s="19">
        <v>0</v>
      </c>
      <c r="J213" s="19">
        <v>0</v>
      </c>
      <c r="K213" s="18">
        <v>0</v>
      </c>
      <c r="L213" s="18">
        <v>0</v>
      </c>
      <c r="M213" s="7">
        <f t="shared" si="21"/>
        <v>81</v>
      </c>
      <c r="N213" s="7">
        <f t="shared" si="21"/>
        <v>78</v>
      </c>
    </row>
    <row r="214" spans="1:14" x14ac:dyDescent="0.25">
      <c r="B214" s="8" t="s">
        <v>10</v>
      </c>
      <c r="C214" s="8">
        <f>SUM(C209:C213)</f>
        <v>1576</v>
      </c>
      <c r="D214" s="8">
        <f t="shared" ref="D214:N214" si="22">SUM(D209:D213)</f>
        <v>1177</v>
      </c>
      <c r="E214" s="8">
        <f t="shared" si="22"/>
        <v>528</v>
      </c>
      <c r="F214" s="8">
        <f t="shared" si="22"/>
        <v>455</v>
      </c>
      <c r="G214" s="8">
        <f t="shared" si="22"/>
        <v>73</v>
      </c>
      <c r="H214" s="8">
        <f t="shared" si="22"/>
        <v>68</v>
      </c>
      <c r="I214" s="8">
        <f t="shared" si="22"/>
        <v>47</v>
      </c>
      <c r="J214" s="8">
        <f t="shared" si="22"/>
        <v>32</v>
      </c>
      <c r="K214" s="8">
        <f t="shared" si="22"/>
        <v>34</v>
      </c>
      <c r="L214" s="8">
        <f t="shared" si="22"/>
        <v>19</v>
      </c>
      <c r="M214" s="8">
        <f t="shared" si="22"/>
        <v>2258</v>
      </c>
      <c r="N214" s="8">
        <f t="shared" si="22"/>
        <v>1751</v>
      </c>
    </row>
    <row r="215" spans="1:14" ht="15.75" x14ac:dyDescent="0.25">
      <c r="A215" s="76" t="s">
        <v>10</v>
      </c>
      <c r="B215" s="76"/>
      <c r="C215" s="49">
        <f t="shared" ref="C215:N215" si="23">SUM(C118+C165+C192+C207+C214)</f>
        <v>50735</v>
      </c>
      <c r="D215" s="49">
        <f t="shared" si="23"/>
        <v>32829</v>
      </c>
      <c r="E215" s="49">
        <f t="shared" si="23"/>
        <v>15121</v>
      </c>
      <c r="F215" s="49">
        <f t="shared" si="23"/>
        <v>12571</v>
      </c>
      <c r="G215" s="49">
        <f t="shared" si="23"/>
        <v>3059</v>
      </c>
      <c r="H215" s="49">
        <f t="shared" si="23"/>
        <v>2148</v>
      </c>
      <c r="I215" s="49">
        <f t="shared" si="23"/>
        <v>2607</v>
      </c>
      <c r="J215" s="49">
        <f t="shared" si="23"/>
        <v>2227</v>
      </c>
      <c r="K215" s="49">
        <f t="shared" si="23"/>
        <v>1900</v>
      </c>
      <c r="L215" s="49">
        <f t="shared" si="23"/>
        <v>1529</v>
      </c>
      <c r="M215" s="49">
        <f t="shared" si="23"/>
        <v>73422</v>
      </c>
      <c r="N215" s="49">
        <f t="shared" si="23"/>
        <v>51304</v>
      </c>
    </row>
    <row r="216" spans="1:14" ht="15.75" x14ac:dyDescent="0.25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</row>
    <row r="217" spans="1:14" ht="16.5" x14ac:dyDescent="0.25">
      <c r="A217" s="65" t="s">
        <v>0</v>
      </c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</row>
    <row r="218" spans="1:14" ht="15.75" x14ac:dyDescent="0.25">
      <c r="A218" s="66" t="s">
        <v>1</v>
      </c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</row>
    <row r="219" spans="1:14" ht="15.75" x14ac:dyDescent="0.25">
      <c r="A219" s="66" t="s">
        <v>152</v>
      </c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</row>
    <row r="220" spans="1:14" x14ac:dyDescent="0.25">
      <c r="A220" s="53" t="s">
        <v>2</v>
      </c>
      <c r="B220" s="53" t="s">
        <v>3</v>
      </c>
      <c r="C220" s="53" t="s">
        <v>112</v>
      </c>
      <c r="D220" s="53"/>
      <c r="E220" s="53" t="s">
        <v>113</v>
      </c>
      <c r="F220" s="53"/>
      <c r="G220" s="60" t="s">
        <v>7</v>
      </c>
      <c r="H220" s="61"/>
      <c r="I220" s="53" t="s">
        <v>114</v>
      </c>
      <c r="J220" s="53"/>
      <c r="K220" s="53" t="s">
        <v>115</v>
      </c>
      <c r="L220" s="53"/>
      <c r="M220" s="56" t="s">
        <v>8</v>
      </c>
      <c r="N220" s="53" t="s">
        <v>9</v>
      </c>
    </row>
    <row r="221" spans="1:14" x14ac:dyDescent="0.25">
      <c r="A221" s="53"/>
      <c r="B221" s="53"/>
      <c r="C221" s="39" t="s">
        <v>116</v>
      </c>
      <c r="D221" s="39" t="s">
        <v>118</v>
      </c>
      <c r="E221" s="39" t="s">
        <v>116</v>
      </c>
      <c r="F221" s="39" t="s">
        <v>118</v>
      </c>
      <c r="G221" s="39" t="s">
        <v>116</v>
      </c>
      <c r="H221" s="39" t="s">
        <v>118</v>
      </c>
      <c r="I221" s="39" t="s">
        <v>116</v>
      </c>
      <c r="J221" s="39" t="s">
        <v>118</v>
      </c>
      <c r="K221" s="39" t="s">
        <v>116</v>
      </c>
      <c r="L221" s="39" t="s">
        <v>118</v>
      </c>
      <c r="M221" s="56"/>
      <c r="N221" s="53"/>
    </row>
    <row r="222" spans="1:14" ht="15.75" x14ac:dyDescent="0.25">
      <c r="A222" s="67" t="s">
        <v>12</v>
      </c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9"/>
    </row>
    <row r="223" spans="1:14" x14ac:dyDescent="0.25">
      <c r="A223" s="3">
        <v>1</v>
      </c>
      <c r="B223" s="4" t="s">
        <v>13</v>
      </c>
      <c r="C223" s="5">
        <v>2765</v>
      </c>
      <c r="D223" s="5">
        <v>1264</v>
      </c>
      <c r="E223" s="5">
        <v>702</v>
      </c>
      <c r="F223" s="5">
        <v>504</v>
      </c>
      <c r="G223" s="5">
        <v>319</v>
      </c>
      <c r="H223" s="5">
        <v>163</v>
      </c>
      <c r="I223" s="5">
        <v>60</v>
      </c>
      <c r="J223" s="5">
        <v>51</v>
      </c>
      <c r="K223" s="6">
        <v>31</v>
      </c>
      <c r="L223" s="6">
        <v>27</v>
      </c>
      <c r="M223" s="7">
        <f>C223+E223+G223+I223+K223</f>
        <v>3877</v>
      </c>
      <c r="N223" s="7">
        <f>D223+F223+H223+J223+L223</f>
        <v>2009</v>
      </c>
    </row>
    <row r="224" spans="1:14" x14ac:dyDescent="0.25">
      <c r="A224" s="12">
        <v>2</v>
      </c>
      <c r="B224" s="13" t="s">
        <v>14</v>
      </c>
      <c r="C224" s="43">
        <v>201</v>
      </c>
      <c r="D224" s="43">
        <v>108</v>
      </c>
      <c r="E224" s="43">
        <v>16</v>
      </c>
      <c r="F224" s="43">
        <v>12</v>
      </c>
      <c r="G224" s="43">
        <v>0</v>
      </c>
      <c r="H224" s="43">
        <v>0</v>
      </c>
      <c r="I224" s="43">
        <v>0</v>
      </c>
      <c r="J224" s="43">
        <v>0</v>
      </c>
      <c r="K224" s="43">
        <v>0</v>
      </c>
      <c r="L224" s="43">
        <v>0</v>
      </c>
      <c r="M224" s="31">
        <f t="shared" ref="M224:N225" si="24">C224+E224+G224+I224+K224</f>
        <v>217</v>
      </c>
      <c r="N224" s="31">
        <f t="shared" si="24"/>
        <v>120</v>
      </c>
    </row>
    <row r="225" spans="1:14" x14ac:dyDescent="0.25">
      <c r="A225" s="27">
        <v>3</v>
      </c>
      <c r="B225" s="4" t="s">
        <v>95</v>
      </c>
      <c r="C225" s="5">
        <v>162</v>
      </c>
      <c r="D225" s="5">
        <v>110</v>
      </c>
      <c r="E225" s="5">
        <v>14</v>
      </c>
      <c r="F225" s="5">
        <v>11</v>
      </c>
      <c r="G225" s="5">
        <v>56</v>
      </c>
      <c r="H225" s="5">
        <v>33</v>
      </c>
      <c r="I225" s="5">
        <v>0</v>
      </c>
      <c r="J225" s="5">
        <v>0</v>
      </c>
      <c r="K225" s="6">
        <v>0</v>
      </c>
      <c r="L225" s="6">
        <v>0</v>
      </c>
      <c r="M225" s="7">
        <f t="shared" si="24"/>
        <v>232</v>
      </c>
      <c r="N225" s="7">
        <f t="shared" si="24"/>
        <v>154</v>
      </c>
    </row>
    <row r="226" spans="1:14" x14ac:dyDescent="0.25">
      <c r="B226" s="8" t="s">
        <v>10</v>
      </c>
      <c r="C226" s="9">
        <f>C225+C223</f>
        <v>2927</v>
      </c>
      <c r="D226" s="9">
        <f t="shared" ref="D226:N226" si="25">D225+D223</f>
        <v>1374</v>
      </c>
      <c r="E226" s="9">
        <f t="shared" si="25"/>
        <v>716</v>
      </c>
      <c r="F226" s="9">
        <f t="shared" si="25"/>
        <v>515</v>
      </c>
      <c r="G226" s="9">
        <f t="shared" si="25"/>
        <v>375</v>
      </c>
      <c r="H226" s="9">
        <f t="shared" si="25"/>
        <v>196</v>
      </c>
      <c r="I226" s="9">
        <f t="shared" si="25"/>
        <v>60</v>
      </c>
      <c r="J226" s="9">
        <f t="shared" si="25"/>
        <v>51</v>
      </c>
      <c r="K226" s="9">
        <f t="shared" si="25"/>
        <v>31</v>
      </c>
      <c r="L226" s="9">
        <f t="shared" si="25"/>
        <v>27</v>
      </c>
      <c r="M226" s="9">
        <f t="shared" si="25"/>
        <v>4109</v>
      </c>
      <c r="N226" s="9">
        <f t="shared" si="25"/>
        <v>2163</v>
      </c>
    </row>
    <row r="227" spans="1:14" ht="15.75" x14ac:dyDescent="0.25">
      <c r="A227" s="67" t="s">
        <v>15</v>
      </c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9"/>
    </row>
    <row r="228" spans="1:14" x14ac:dyDescent="0.25">
      <c r="A228" s="3">
        <v>4</v>
      </c>
      <c r="B228" s="4" t="s">
        <v>16</v>
      </c>
      <c r="C228" s="10">
        <v>3508</v>
      </c>
      <c r="D228" s="10">
        <v>1803</v>
      </c>
      <c r="E228" s="10">
        <v>678</v>
      </c>
      <c r="F228" s="10">
        <v>509</v>
      </c>
      <c r="G228" s="10">
        <v>176</v>
      </c>
      <c r="H228" s="10">
        <v>98</v>
      </c>
      <c r="I228" s="10">
        <v>0</v>
      </c>
      <c r="J228" s="10">
        <v>0</v>
      </c>
      <c r="K228" s="10">
        <v>0</v>
      </c>
      <c r="L228" s="10">
        <v>0</v>
      </c>
      <c r="M228" s="7">
        <f>C228+E228+G228+I228+K228</f>
        <v>4362</v>
      </c>
      <c r="N228" s="7">
        <f>SUM(D228+F228+H228+J228+L228)</f>
        <v>2410</v>
      </c>
    </row>
    <row r="229" spans="1:14" x14ac:dyDescent="0.25">
      <c r="A229" s="3">
        <v>5</v>
      </c>
      <c r="B229" s="4" t="s">
        <v>17</v>
      </c>
      <c r="C229" s="11">
        <v>1908</v>
      </c>
      <c r="D229" s="11">
        <v>508</v>
      </c>
      <c r="E229" s="11">
        <v>531</v>
      </c>
      <c r="F229" s="11">
        <v>269</v>
      </c>
      <c r="G229" s="11">
        <v>9</v>
      </c>
      <c r="H229" s="11">
        <v>5</v>
      </c>
      <c r="I229" s="11">
        <v>0</v>
      </c>
      <c r="J229" s="11">
        <v>0</v>
      </c>
      <c r="K229" s="10">
        <v>0</v>
      </c>
      <c r="L229" s="10">
        <v>0</v>
      </c>
      <c r="M229" s="7">
        <f t="shared" ref="M229:M272" si="26">C229+E229+G229+I229+K229</f>
        <v>2448</v>
      </c>
      <c r="N229" s="7">
        <f t="shared" ref="N229:N272" si="27">SUM(D229+F229+H229+J229+L229)</f>
        <v>782</v>
      </c>
    </row>
    <row r="230" spans="1:14" x14ac:dyDescent="0.25">
      <c r="A230" s="3">
        <v>6</v>
      </c>
      <c r="B230" s="4" t="s">
        <v>18</v>
      </c>
      <c r="C230" s="11">
        <v>219</v>
      </c>
      <c r="D230" s="11">
        <v>216</v>
      </c>
      <c r="E230" s="11">
        <v>217</v>
      </c>
      <c r="F230" s="11">
        <v>210</v>
      </c>
      <c r="G230" s="11">
        <v>0</v>
      </c>
      <c r="H230" s="11">
        <v>0</v>
      </c>
      <c r="I230" s="11">
        <v>0</v>
      </c>
      <c r="J230" s="11">
        <v>0</v>
      </c>
      <c r="K230" s="10">
        <v>0</v>
      </c>
      <c r="L230" s="10">
        <v>0</v>
      </c>
      <c r="M230" s="7">
        <f t="shared" si="26"/>
        <v>436</v>
      </c>
      <c r="N230" s="7">
        <f t="shared" si="27"/>
        <v>426</v>
      </c>
    </row>
    <row r="231" spans="1:14" x14ac:dyDescent="0.25">
      <c r="A231" s="3">
        <v>7</v>
      </c>
      <c r="B231" s="4" t="s">
        <v>19</v>
      </c>
      <c r="C231" s="11">
        <v>717</v>
      </c>
      <c r="D231" s="10">
        <v>409</v>
      </c>
      <c r="E231" s="11">
        <v>76</v>
      </c>
      <c r="F231" s="11">
        <v>50</v>
      </c>
      <c r="G231" s="11">
        <v>102</v>
      </c>
      <c r="H231" s="11">
        <v>50</v>
      </c>
      <c r="I231" s="11">
        <v>3</v>
      </c>
      <c r="J231" s="11">
        <v>0</v>
      </c>
      <c r="K231" s="10">
        <v>0</v>
      </c>
      <c r="L231" s="10">
        <v>0</v>
      </c>
      <c r="M231" s="7">
        <f t="shared" si="26"/>
        <v>898</v>
      </c>
      <c r="N231" s="7">
        <f t="shared" si="27"/>
        <v>509</v>
      </c>
    </row>
    <row r="232" spans="1:14" x14ac:dyDescent="0.25">
      <c r="A232" s="3">
        <v>8</v>
      </c>
      <c r="B232" s="4" t="s">
        <v>20</v>
      </c>
      <c r="C232" s="11">
        <v>1578</v>
      </c>
      <c r="D232" s="11">
        <v>1100</v>
      </c>
      <c r="E232" s="11">
        <v>326</v>
      </c>
      <c r="F232" s="11">
        <v>277</v>
      </c>
      <c r="G232" s="11">
        <v>162</v>
      </c>
      <c r="H232" s="11">
        <v>105</v>
      </c>
      <c r="I232" s="11">
        <v>30</v>
      </c>
      <c r="J232" s="11">
        <v>28</v>
      </c>
      <c r="K232" s="10">
        <v>31</v>
      </c>
      <c r="L232" s="10">
        <v>30</v>
      </c>
      <c r="M232" s="7">
        <f t="shared" si="26"/>
        <v>2127</v>
      </c>
      <c r="N232" s="7">
        <f t="shared" si="27"/>
        <v>1540</v>
      </c>
    </row>
    <row r="233" spans="1:14" x14ac:dyDescent="0.25">
      <c r="A233" s="3">
        <v>9</v>
      </c>
      <c r="B233" s="4" t="s">
        <v>21</v>
      </c>
      <c r="C233" s="11">
        <v>2012</v>
      </c>
      <c r="D233" s="11">
        <v>1104</v>
      </c>
      <c r="E233" s="11">
        <v>839</v>
      </c>
      <c r="F233" s="11">
        <v>667</v>
      </c>
      <c r="G233" s="11">
        <v>7</v>
      </c>
      <c r="H233" s="11">
        <v>4</v>
      </c>
      <c r="I233" s="11">
        <v>1</v>
      </c>
      <c r="J233" s="11">
        <v>0</v>
      </c>
      <c r="K233" s="10">
        <v>0</v>
      </c>
      <c r="L233" s="10">
        <v>0</v>
      </c>
      <c r="M233" s="7">
        <f t="shared" si="26"/>
        <v>2859</v>
      </c>
      <c r="N233" s="7">
        <f t="shared" si="27"/>
        <v>1775</v>
      </c>
    </row>
    <row r="234" spans="1:14" x14ac:dyDescent="0.25">
      <c r="A234" s="3">
        <v>10</v>
      </c>
      <c r="B234" s="4" t="s">
        <v>22</v>
      </c>
      <c r="C234" s="11">
        <v>662</v>
      </c>
      <c r="D234" s="11">
        <v>481</v>
      </c>
      <c r="E234" s="11">
        <v>94</v>
      </c>
      <c r="F234" s="11">
        <v>72</v>
      </c>
      <c r="G234" s="11">
        <v>13</v>
      </c>
      <c r="H234" s="11">
        <v>8</v>
      </c>
      <c r="I234" s="11">
        <v>11</v>
      </c>
      <c r="J234" s="11">
        <v>9</v>
      </c>
      <c r="K234" s="10">
        <v>8</v>
      </c>
      <c r="L234" s="10">
        <v>8</v>
      </c>
      <c r="M234" s="7">
        <f t="shared" si="26"/>
        <v>788</v>
      </c>
      <c r="N234" s="7">
        <f t="shared" si="27"/>
        <v>578</v>
      </c>
    </row>
    <row r="235" spans="1:14" x14ac:dyDescent="0.25">
      <c r="A235" s="3">
        <v>11</v>
      </c>
      <c r="B235" s="4" t="s">
        <v>23</v>
      </c>
      <c r="C235" s="11">
        <v>308</v>
      </c>
      <c r="D235" s="11">
        <v>259</v>
      </c>
      <c r="E235" s="11">
        <v>222</v>
      </c>
      <c r="F235" s="11">
        <v>194</v>
      </c>
      <c r="G235" s="11">
        <v>15</v>
      </c>
      <c r="H235" s="11">
        <v>14</v>
      </c>
      <c r="I235" s="11">
        <v>0</v>
      </c>
      <c r="J235" s="11">
        <v>0</v>
      </c>
      <c r="K235" s="10">
        <v>0</v>
      </c>
      <c r="L235" s="10">
        <v>0</v>
      </c>
      <c r="M235" s="7">
        <f t="shared" si="26"/>
        <v>545</v>
      </c>
      <c r="N235" s="7">
        <f t="shared" si="27"/>
        <v>467</v>
      </c>
    </row>
    <row r="236" spans="1:14" x14ac:dyDescent="0.25">
      <c r="A236" s="3">
        <v>12</v>
      </c>
      <c r="B236" s="4" t="s">
        <v>111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89</v>
      </c>
      <c r="J236" s="11">
        <v>83</v>
      </c>
      <c r="K236" s="10">
        <v>75</v>
      </c>
      <c r="L236" s="10">
        <v>68</v>
      </c>
      <c r="M236" s="7">
        <f t="shared" si="26"/>
        <v>164</v>
      </c>
      <c r="N236" s="7">
        <f t="shared" si="27"/>
        <v>151</v>
      </c>
    </row>
    <row r="237" spans="1:14" x14ac:dyDescent="0.25">
      <c r="A237" s="12">
        <v>13</v>
      </c>
      <c r="B237" s="13" t="s">
        <v>24</v>
      </c>
      <c r="C237" s="11">
        <v>451</v>
      </c>
      <c r="D237" s="11">
        <v>238</v>
      </c>
      <c r="E237" s="11">
        <v>173</v>
      </c>
      <c r="F237" s="11">
        <v>40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7">
        <f t="shared" si="26"/>
        <v>624</v>
      </c>
      <c r="N237" s="7">
        <f t="shared" si="27"/>
        <v>278</v>
      </c>
    </row>
    <row r="238" spans="1:14" x14ac:dyDescent="0.25">
      <c r="A238" s="12">
        <v>14</v>
      </c>
      <c r="B238" s="13" t="s">
        <v>25</v>
      </c>
      <c r="C238" s="11">
        <v>165</v>
      </c>
      <c r="D238" s="11">
        <v>155</v>
      </c>
      <c r="E238" s="11">
        <v>60</v>
      </c>
      <c r="F238" s="11">
        <v>57</v>
      </c>
      <c r="G238" s="11">
        <v>3</v>
      </c>
      <c r="H238" s="11">
        <v>3</v>
      </c>
      <c r="I238" s="11">
        <v>5</v>
      </c>
      <c r="J238" s="11">
        <v>5</v>
      </c>
      <c r="K238" s="11">
        <v>5</v>
      </c>
      <c r="L238" s="11">
        <v>4</v>
      </c>
      <c r="M238" s="7">
        <f t="shared" si="26"/>
        <v>238</v>
      </c>
      <c r="N238" s="7">
        <f t="shared" si="27"/>
        <v>224</v>
      </c>
    </row>
    <row r="239" spans="1:14" x14ac:dyDescent="0.25">
      <c r="A239" s="12">
        <v>15</v>
      </c>
      <c r="B239" s="13" t="s">
        <v>26</v>
      </c>
      <c r="C239" s="11">
        <v>347</v>
      </c>
      <c r="D239" s="11">
        <v>318</v>
      </c>
      <c r="E239" s="11">
        <v>152</v>
      </c>
      <c r="F239" s="11">
        <v>178</v>
      </c>
      <c r="G239" s="11">
        <v>6</v>
      </c>
      <c r="H239" s="11">
        <v>4</v>
      </c>
      <c r="I239" s="11">
        <v>4</v>
      </c>
      <c r="J239" s="11">
        <v>0</v>
      </c>
      <c r="K239" s="11">
        <v>0</v>
      </c>
      <c r="L239" s="11">
        <v>0</v>
      </c>
      <c r="M239" s="7">
        <f t="shared" si="26"/>
        <v>509</v>
      </c>
      <c r="N239" s="7">
        <f t="shared" si="27"/>
        <v>500</v>
      </c>
    </row>
    <row r="240" spans="1:14" x14ac:dyDescent="0.25">
      <c r="A240" s="12">
        <v>16</v>
      </c>
      <c r="B240" s="13" t="s">
        <v>27</v>
      </c>
      <c r="C240" s="11">
        <v>1040</v>
      </c>
      <c r="D240" s="11">
        <v>668</v>
      </c>
      <c r="E240" s="11">
        <v>129</v>
      </c>
      <c r="F240" s="11">
        <v>120</v>
      </c>
      <c r="G240" s="11">
        <v>65</v>
      </c>
      <c r="H240" s="11">
        <v>47</v>
      </c>
      <c r="I240" s="11">
        <v>4</v>
      </c>
      <c r="J240" s="11">
        <v>3</v>
      </c>
      <c r="K240" s="11">
        <v>8</v>
      </c>
      <c r="L240" s="11">
        <v>7</v>
      </c>
      <c r="M240" s="7">
        <f t="shared" si="26"/>
        <v>1246</v>
      </c>
      <c r="N240" s="7">
        <f t="shared" si="27"/>
        <v>845</v>
      </c>
    </row>
    <row r="241" spans="1:14" x14ac:dyDescent="0.25">
      <c r="A241" s="12">
        <v>17</v>
      </c>
      <c r="B241" s="13" t="s">
        <v>28</v>
      </c>
      <c r="C241" s="11">
        <v>868</v>
      </c>
      <c r="D241" s="11">
        <v>640</v>
      </c>
      <c r="E241" s="11">
        <v>170</v>
      </c>
      <c r="F241" s="11">
        <v>146</v>
      </c>
      <c r="G241" s="11">
        <v>47</v>
      </c>
      <c r="H241" s="11">
        <v>40</v>
      </c>
      <c r="I241" s="11">
        <v>0</v>
      </c>
      <c r="J241" s="11">
        <v>0</v>
      </c>
      <c r="K241" s="11">
        <v>0</v>
      </c>
      <c r="L241" s="11">
        <v>0</v>
      </c>
      <c r="M241" s="7">
        <f t="shared" si="26"/>
        <v>1085</v>
      </c>
      <c r="N241" s="7">
        <f t="shared" si="27"/>
        <v>826</v>
      </c>
    </row>
    <row r="242" spans="1:14" x14ac:dyDescent="0.25">
      <c r="A242" s="12">
        <v>18</v>
      </c>
      <c r="B242" s="13" t="s">
        <v>29</v>
      </c>
      <c r="C242" s="11">
        <v>1343</v>
      </c>
      <c r="D242" s="11">
        <v>726</v>
      </c>
      <c r="E242" s="11">
        <v>381</v>
      </c>
      <c r="F242" s="11">
        <v>297</v>
      </c>
      <c r="G242" s="11">
        <v>166</v>
      </c>
      <c r="H242" s="11">
        <v>140</v>
      </c>
      <c r="I242" s="11">
        <v>25</v>
      </c>
      <c r="J242" s="11">
        <v>13</v>
      </c>
      <c r="K242" s="11">
        <v>30</v>
      </c>
      <c r="L242" s="11">
        <v>12</v>
      </c>
      <c r="M242" s="7">
        <f t="shared" si="26"/>
        <v>1945</v>
      </c>
      <c r="N242" s="7">
        <f t="shared" si="27"/>
        <v>1188</v>
      </c>
    </row>
    <row r="243" spans="1:14" x14ac:dyDescent="0.25">
      <c r="A243" s="12">
        <v>19</v>
      </c>
      <c r="B243" s="13" t="s">
        <v>30</v>
      </c>
      <c r="C243" s="11">
        <v>68</v>
      </c>
      <c r="D243" s="11">
        <v>59</v>
      </c>
      <c r="E243" s="11">
        <v>8</v>
      </c>
      <c r="F243" s="11">
        <v>9</v>
      </c>
      <c r="G243" s="11">
        <v>44</v>
      </c>
      <c r="H243" s="11">
        <v>43</v>
      </c>
      <c r="I243" s="11">
        <v>0</v>
      </c>
      <c r="J243" s="11">
        <v>0</v>
      </c>
      <c r="K243" s="11">
        <v>0</v>
      </c>
      <c r="L243" s="11">
        <v>0</v>
      </c>
      <c r="M243" s="7">
        <f t="shared" si="26"/>
        <v>120</v>
      </c>
      <c r="N243" s="7">
        <f t="shared" si="27"/>
        <v>111</v>
      </c>
    </row>
    <row r="244" spans="1:14" x14ac:dyDescent="0.25">
      <c r="A244" s="12">
        <v>20</v>
      </c>
      <c r="B244" s="13" t="s">
        <v>31</v>
      </c>
      <c r="C244" s="11">
        <v>2545</v>
      </c>
      <c r="D244" s="11">
        <v>1034</v>
      </c>
      <c r="E244" s="11">
        <v>522</v>
      </c>
      <c r="F244" s="11">
        <v>271</v>
      </c>
      <c r="G244" s="11">
        <v>136</v>
      </c>
      <c r="H244" s="11">
        <v>64</v>
      </c>
      <c r="I244" s="11">
        <v>0</v>
      </c>
      <c r="J244" s="11">
        <v>0</v>
      </c>
      <c r="K244" s="11">
        <v>0</v>
      </c>
      <c r="L244" s="11">
        <v>0</v>
      </c>
      <c r="M244" s="7">
        <f t="shared" si="26"/>
        <v>3203</v>
      </c>
      <c r="N244" s="7">
        <f t="shared" si="27"/>
        <v>1369</v>
      </c>
    </row>
    <row r="245" spans="1:14" x14ac:dyDescent="0.25">
      <c r="A245" s="12">
        <v>21</v>
      </c>
      <c r="B245" s="13" t="s">
        <v>32</v>
      </c>
      <c r="C245" s="11">
        <v>3603</v>
      </c>
      <c r="D245" s="11">
        <v>1678</v>
      </c>
      <c r="E245" s="11">
        <v>437</v>
      </c>
      <c r="F245" s="11">
        <v>332</v>
      </c>
      <c r="G245" s="11">
        <v>167</v>
      </c>
      <c r="H245" s="11">
        <v>96</v>
      </c>
      <c r="I245" s="11">
        <v>0</v>
      </c>
      <c r="J245" s="11">
        <v>0</v>
      </c>
      <c r="K245" s="11">
        <v>0</v>
      </c>
      <c r="L245" s="11">
        <v>0</v>
      </c>
      <c r="M245" s="7">
        <f t="shared" si="26"/>
        <v>4207</v>
      </c>
      <c r="N245" s="7">
        <f t="shared" si="27"/>
        <v>2106</v>
      </c>
    </row>
    <row r="246" spans="1:14" x14ac:dyDescent="0.25">
      <c r="A246" s="12">
        <v>22</v>
      </c>
      <c r="B246" s="13" t="s">
        <v>33</v>
      </c>
      <c r="C246" s="11">
        <v>869</v>
      </c>
      <c r="D246" s="11">
        <v>685</v>
      </c>
      <c r="E246" s="11">
        <v>432</v>
      </c>
      <c r="F246" s="11">
        <v>358</v>
      </c>
      <c r="G246" s="11">
        <v>15</v>
      </c>
      <c r="H246" s="11">
        <v>7</v>
      </c>
      <c r="I246" s="11">
        <v>0</v>
      </c>
      <c r="J246" s="11">
        <v>0</v>
      </c>
      <c r="K246" s="11">
        <v>0</v>
      </c>
      <c r="L246" s="11">
        <v>0</v>
      </c>
      <c r="M246" s="7">
        <f t="shared" si="26"/>
        <v>1316</v>
      </c>
      <c r="N246" s="7">
        <f t="shared" si="27"/>
        <v>1050</v>
      </c>
    </row>
    <row r="247" spans="1:14" x14ac:dyDescent="0.25">
      <c r="A247" s="12">
        <v>23</v>
      </c>
      <c r="B247" s="13" t="s">
        <v>34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213</v>
      </c>
      <c r="J247" s="11">
        <v>155</v>
      </c>
      <c r="K247" s="11">
        <v>145</v>
      </c>
      <c r="L247" s="11">
        <v>99</v>
      </c>
      <c r="M247" s="7">
        <f t="shared" si="26"/>
        <v>358</v>
      </c>
      <c r="N247" s="7">
        <f t="shared" si="27"/>
        <v>254</v>
      </c>
    </row>
    <row r="248" spans="1:14" x14ac:dyDescent="0.25">
      <c r="A248" s="12">
        <v>24</v>
      </c>
      <c r="B248" s="13" t="s">
        <v>35</v>
      </c>
      <c r="C248" s="11">
        <v>0</v>
      </c>
      <c r="D248" s="11">
        <v>0</v>
      </c>
      <c r="E248" s="11">
        <v>1</v>
      </c>
      <c r="F248" s="11">
        <v>1</v>
      </c>
      <c r="G248" s="11">
        <v>0</v>
      </c>
      <c r="H248" s="11">
        <v>0</v>
      </c>
      <c r="I248" s="11">
        <v>96</v>
      </c>
      <c r="J248" s="11">
        <v>75</v>
      </c>
      <c r="K248" s="11">
        <v>106</v>
      </c>
      <c r="L248" s="11">
        <v>57</v>
      </c>
      <c r="M248" s="7">
        <f t="shared" si="26"/>
        <v>203</v>
      </c>
      <c r="N248" s="7">
        <f t="shared" si="27"/>
        <v>133</v>
      </c>
    </row>
    <row r="249" spans="1:14" x14ac:dyDescent="0.25">
      <c r="A249" s="12">
        <v>25</v>
      </c>
      <c r="B249" s="13" t="s">
        <v>36</v>
      </c>
      <c r="C249" s="11">
        <v>415</v>
      </c>
      <c r="D249" s="11">
        <v>235</v>
      </c>
      <c r="E249" s="11">
        <v>191</v>
      </c>
      <c r="F249" s="11">
        <v>69</v>
      </c>
      <c r="G249" s="11">
        <v>1</v>
      </c>
      <c r="H249" s="11">
        <v>1</v>
      </c>
      <c r="I249" s="11">
        <v>0</v>
      </c>
      <c r="J249" s="11">
        <v>0</v>
      </c>
      <c r="K249" s="11">
        <v>0</v>
      </c>
      <c r="L249" s="11">
        <v>0</v>
      </c>
      <c r="M249" s="7">
        <f t="shared" si="26"/>
        <v>607</v>
      </c>
      <c r="N249" s="7">
        <f t="shared" si="27"/>
        <v>305</v>
      </c>
    </row>
    <row r="250" spans="1:14" x14ac:dyDescent="0.25">
      <c r="A250" s="12">
        <v>26</v>
      </c>
      <c r="B250" s="13" t="s">
        <v>37</v>
      </c>
      <c r="C250" s="11">
        <v>577</v>
      </c>
      <c r="D250" s="11">
        <v>513</v>
      </c>
      <c r="E250" s="11">
        <v>187</v>
      </c>
      <c r="F250" s="11">
        <v>158</v>
      </c>
      <c r="G250" s="11">
        <v>35</v>
      </c>
      <c r="H250" s="11">
        <v>30</v>
      </c>
      <c r="I250" s="11">
        <v>27</v>
      </c>
      <c r="J250" s="11">
        <v>19</v>
      </c>
      <c r="K250" s="11">
        <v>19</v>
      </c>
      <c r="L250" s="11">
        <v>11</v>
      </c>
      <c r="M250" s="7">
        <f t="shared" si="26"/>
        <v>845</v>
      </c>
      <c r="N250" s="7">
        <f t="shared" si="27"/>
        <v>731</v>
      </c>
    </row>
    <row r="251" spans="1:14" x14ac:dyDescent="0.25">
      <c r="A251" s="12">
        <v>27</v>
      </c>
      <c r="B251" s="13" t="s">
        <v>38</v>
      </c>
      <c r="C251" s="11">
        <v>311</v>
      </c>
      <c r="D251" s="11">
        <v>238</v>
      </c>
      <c r="E251" s="11">
        <v>337</v>
      </c>
      <c r="F251" s="11">
        <v>283</v>
      </c>
      <c r="G251" s="11">
        <v>0</v>
      </c>
      <c r="H251" s="11">
        <v>0</v>
      </c>
      <c r="I251" s="11">
        <v>29</v>
      </c>
      <c r="J251" s="11">
        <v>25</v>
      </c>
      <c r="K251" s="11">
        <v>27</v>
      </c>
      <c r="L251" s="11">
        <v>23</v>
      </c>
      <c r="M251" s="7">
        <f t="shared" si="26"/>
        <v>704</v>
      </c>
      <c r="N251" s="7">
        <f t="shared" si="27"/>
        <v>569</v>
      </c>
    </row>
    <row r="252" spans="1:14" x14ac:dyDescent="0.25">
      <c r="A252" s="12">
        <v>28</v>
      </c>
      <c r="B252" s="13" t="s">
        <v>39</v>
      </c>
      <c r="C252" s="11">
        <v>817</v>
      </c>
      <c r="D252" s="11">
        <v>543</v>
      </c>
      <c r="E252" s="11">
        <v>579</v>
      </c>
      <c r="F252" s="11">
        <v>474</v>
      </c>
      <c r="G252" s="11">
        <v>6</v>
      </c>
      <c r="H252" s="11">
        <v>6</v>
      </c>
      <c r="I252" s="11">
        <v>254</v>
      </c>
      <c r="J252" s="11">
        <v>165</v>
      </c>
      <c r="K252" s="11">
        <v>217</v>
      </c>
      <c r="L252" s="11">
        <v>110</v>
      </c>
      <c r="M252" s="7">
        <f t="shared" si="26"/>
        <v>1873</v>
      </c>
      <c r="N252" s="7">
        <f t="shared" si="27"/>
        <v>1298</v>
      </c>
    </row>
    <row r="253" spans="1:14" ht="15.75" customHeight="1" x14ac:dyDescent="0.25">
      <c r="A253" s="12">
        <v>29</v>
      </c>
      <c r="B253" s="13" t="s">
        <v>40</v>
      </c>
      <c r="C253" s="12">
        <v>346</v>
      </c>
      <c r="D253" s="12">
        <v>320</v>
      </c>
      <c r="E253" s="12">
        <v>111</v>
      </c>
      <c r="F253" s="12">
        <v>103</v>
      </c>
      <c r="G253" s="12">
        <v>64</v>
      </c>
      <c r="H253" s="12">
        <v>41</v>
      </c>
      <c r="I253" s="12">
        <v>12</v>
      </c>
      <c r="J253" s="12">
        <v>12</v>
      </c>
      <c r="K253" s="12">
        <v>6</v>
      </c>
      <c r="L253" s="12">
        <v>7</v>
      </c>
      <c r="M253" s="31">
        <f t="shared" si="26"/>
        <v>539</v>
      </c>
      <c r="N253" s="31">
        <f t="shared" si="27"/>
        <v>483</v>
      </c>
    </row>
    <row r="254" spans="1:14" x14ac:dyDescent="0.25">
      <c r="A254" s="12">
        <v>30</v>
      </c>
      <c r="B254" s="13" t="s">
        <v>129</v>
      </c>
      <c r="C254" s="11">
        <v>417</v>
      </c>
      <c r="D254" s="11">
        <v>353</v>
      </c>
      <c r="E254" s="11">
        <v>143</v>
      </c>
      <c r="F254" s="11">
        <v>128</v>
      </c>
      <c r="G254" s="11">
        <v>48</v>
      </c>
      <c r="H254" s="11">
        <v>42</v>
      </c>
      <c r="I254" s="11">
        <v>3</v>
      </c>
      <c r="J254" s="11">
        <v>3</v>
      </c>
      <c r="K254" s="11">
        <v>5</v>
      </c>
      <c r="L254" s="11">
        <v>4</v>
      </c>
      <c r="M254" s="7">
        <f t="shared" si="26"/>
        <v>616</v>
      </c>
      <c r="N254" s="7">
        <f t="shared" si="27"/>
        <v>530</v>
      </c>
    </row>
    <row r="255" spans="1:14" x14ac:dyDescent="0.25">
      <c r="A255" s="12">
        <v>31</v>
      </c>
      <c r="B255" s="13" t="s">
        <v>42</v>
      </c>
      <c r="C255" s="11">
        <v>401</v>
      </c>
      <c r="D255" s="11">
        <v>343</v>
      </c>
      <c r="E255" s="11">
        <v>100</v>
      </c>
      <c r="F255" s="11">
        <v>107</v>
      </c>
      <c r="G255" s="11">
        <v>21</v>
      </c>
      <c r="H255" s="11">
        <v>19</v>
      </c>
      <c r="I255" s="11">
        <v>5</v>
      </c>
      <c r="J255" s="11">
        <v>5</v>
      </c>
      <c r="K255" s="11">
        <v>7</v>
      </c>
      <c r="L255" s="11">
        <v>6</v>
      </c>
      <c r="M255" s="7">
        <f t="shared" si="26"/>
        <v>534</v>
      </c>
      <c r="N255" s="7">
        <f t="shared" si="27"/>
        <v>480</v>
      </c>
    </row>
    <row r="256" spans="1:14" x14ac:dyDescent="0.25">
      <c r="A256" s="12">
        <v>32</v>
      </c>
      <c r="B256" s="13" t="s">
        <v>43</v>
      </c>
      <c r="C256" s="11">
        <v>63</v>
      </c>
      <c r="D256" s="11">
        <v>61</v>
      </c>
      <c r="E256" s="11">
        <v>21</v>
      </c>
      <c r="F256" s="11">
        <v>16</v>
      </c>
      <c r="G256" s="11">
        <v>1</v>
      </c>
      <c r="H256" s="11">
        <v>1</v>
      </c>
      <c r="I256" s="11">
        <v>0</v>
      </c>
      <c r="J256" s="11">
        <v>0</v>
      </c>
      <c r="K256" s="11">
        <v>1</v>
      </c>
      <c r="L256" s="11">
        <v>0</v>
      </c>
      <c r="M256" s="7">
        <f t="shared" si="26"/>
        <v>86</v>
      </c>
      <c r="N256" s="7">
        <f t="shared" si="27"/>
        <v>78</v>
      </c>
    </row>
    <row r="257" spans="1:14" x14ac:dyDescent="0.25">
      <c r="A257" s="12">
        <v>33</v>
      </c>
      <c r="B257" s="13" t="s">
        <v>44</v>
      </c>
      <c r="C257" s="11">
        <v>49</v>
      </c>
      <c r="D257" s="11">
        <v>49</v>
      </c>
      <c r="E257" s="11">
        <v>18</v>
      </c>
      <c r="F257" s="11">
        <v>18</v>
      </c>
      <c r="G257" s="11">
        <v>11</v>
      </c>
      <c r="H257" s="11">
        <v>9</v>
      </c>
      <c r="I257" s="11">
        <v>1</v>
      </c>
      <c r="J257" s="11">
        <v>1</v>
      </c>
      <c r="K257" s="11">
        <v>0</v>
      </c>
      <c r="L257" s="11">
        <v>0</v>
      </c>
      <c r="M257" s="7">
        <f t="shared" si="26"/>
        <v>79</v>
      </c>
      <c r="N257" s="7">
        <f t="shared" si="27"/>
        <v>77</v>
      </c>
    </row>
    <row r="258" spans="1:14" x14ac:dyDescent="0.25">
      <c r="A258" s="12">
        <v>34</v>
      </c>
      <c r="B258" s="13" t="s">
        <v>45</v>
      </c>
      <c r="C258" s="11">
        <v>273</v>
      </c>
      <c r="D258" s="11">
        <v>210</v>
      </c>
      <c r="E258" s="11">
        <v>48</v>
      </c>
      <c r="F258" s="11">
        <v>39</v>
      </c>
      <c r="G258" s="11">
        <v>2</v>
      </c>
      <c r="H258" s="11">
        <v>2</v>
      </c>
      <c r="I258" s="11">
        <v>0</v>
      </c>
      <c r="J258" s="11">
        <v>0</v>
      </c>
      <c r="K258" s="11">
        <v>2</v>
      </c>
      <c r="L258" s="11">
        <v>0</v>
      </c>
      <c r="M258" s="7">
        <f t="shared" si="26"/>
        <v>325</v>
      </c>
      <c r="N258" s="7">
        <f t="shared" si="27"/>
        <v>251</v>
      </c>
    </row>
    <row r="259" spans="1:14" x14ac:dyDescent="0.25">
      <c r="A259" s="12">
        <v>35</v>
      </c>
      <c r="B259" s="13" t="s">
        <v>46</v>
      </c>
      <c r="C259" s="11">
        <v>444</v>
      </c>
      <c r="D259" s="11">
        <v>331</v>
      </c>
      <c r="E259" s="11">
        <v>109</v>
      </c>
      <c r="F259" s="11">
        <v>103</v>
      </c>
      <c r="G259" s="11">
        <v>69</v>
      </c>
      <c r="H259" s="11">
        <v>49</v>
      </c>
      <c r="I259" s="11">
        <v>3</v>
      </c>
      <c r="J259" s="11">
        <v>3</v>
      </c>
      <c r="K259" s="11">
        <v>9</v>
      </c>
      <c r="L259" s="11">
        <v>7</v>
      </c>
      <c r="M259" s="7">
        <f t="shared" si="26"/>
        <v>634</v>
      </c>
      <c r="N259" s="7">
        <f t="shared" si="27"/>
        <v>493</v>
      </c>
    </row>
    <row r="260" spans="1:14" x14ac:dyDescent="0.25">
      <c r="A260" s="12">
        <v>36</v>
      </c>
      <c r="B260" s="13" t="s">
        <v>47</v>
      </c>
      <c r="C260" s="11">
        <v>402</v>
      </c>
      <c r="D260" s="11">
        <v>380</v>
      </c>
      <c r="E260" s="11">
        <v>91</v>
      </c>
      <c r="F260" s="11">
        <v>90</v>
      </c>
      <c r="G260" s="11">
        <v>5</v>
      </c>
      <c r="H260" s="11">
        <v>3</v>
      </c>
      <c r="I260" s="11">
        <v>0</v>
      </c>
      <c r="J260" s="11">
        <v>0</v>
      </c>
      <c r="K260" s="11">
        <v>0</v>
      </c>
      <c r="L260" s="11">
        <v>0</v>
      </c>
      <c r="M260" s="7">
        <f t="shared" si="26"/>
        <v>498</v>
      </c>
      <c r="N260" s="7">
        <f t="shared" si="27"/>
        <v>473</v>
      </c>
    </row>
    <row r="261" spans="1:14" ht="15.75" customHeight="1" x14ac:dyDescent="0.25">
      <c r="A261" s="12">
        <v>37</v>
      </c>
      <c r="B261" s="13" t="s">
        <v>48</v>
      </c>
      <c r="C261" s="11">
        <v>77</v>
      </c>
      <c r="D261" s="11">
        <v>76</v>
      </c>
      <c r="E261" s="11">
        <v>41</v>
      </c>
      <c r="F261" s="11">
        <v>39</v>
      </c>
      <c r="G261" s="11">
        <v>11</v>
      </c>
      <c r="H261" s="11">
        <v>11</v>
      </c>
      <c r="I261" s="11">
        <v>1</v>
      </c>
      <c r="J261" s="11">
        <v>1</v>
      </c>
      <c r="K261" s="11">
        <v>1</v>
      </c>
      <c r="L261" s="11">
        <v>1</v>
      </c>
      <c r="M261" s="7">
        <f t="shared" si="26"/>
        <v>131</v>
      </c>
      <c r="N261" s="7">
        <f t="shared" si="27"/>
        <v>128</v>
      </c>
    </row>
    <row r="262" spans="1:14" x14ac:dyDescent="0.25">
      <c r="A262" s="12">
        <v>38</v>
      </c>
      <c r="B262" s="13" t="s">
        <v>49</v>
      </c>
      <c r="C262" s="11">
        <v>118</v>
      </c>
      <c r="D262" s="11">
        <v>122</v>
      </c>
      <c r="E262" s="11">
        <v>47</v>
      </c>
      <c r="F262" s="11">
        <v>42</v>
      </c>
      <c r="G262" s="11">
        <v>26</v>
      </c>
      <c r="H262" s="11">
        <v>25</v>
      </c>
      <c r="I262" s="11">
        <v>3</v>
      </c>
      <c r="J262" s="11">
        <v>3</v>
      </c>
      <c r="K262" s="11">
        <v>2</v>
      </c>
      <c r="L262" s="11">
        <v>2</v>
      </c>
      <c r="M262" s="7">
        <f t="shared" si="26"/>
        <v>196</v>
      </c>
      <c r="N262" s="7">
        <f t="shared" si="27"/>
        <v>194</v>
      </c>
    </row>
    <row r="263" spans="1:14" x14ac:dyDescent="0.25">
      <c r="A263" s="12">
        <v>39</v>
      </c>
      <c r="B263" s="13" t="s">
        <v>50</v>
      </c>
      <c r="C263" s="11">
        <v>220</v>
      </c>
      <c r="D263" s="11">
        <v>201</v>
      </c>
      <c r="E263" s="11">
        <v>80</v>
      </c>
      <c r="F263" s="11">
        <v>66</v>
      </c>
      <c r="G263" s="11">
        <v>4</v>
      </c>
      <c r="H263" s="11">
        <v>3</v>
      </c>
      <c r="I263" s="11">
        <v>0</v>
      </c>
      <c r="J263" s="11">
        <v>0</v>
      </c>
      <c r="K263" s="11">
        <v>2</v>
      </c>
      <c r="L263" s="11">
        <v>1</v>
      </c>
      <c r="M263" s="7">
        <f t="shared" si="26"/>
        <v>306</v>
      </c>
      <c r="N263" s="7">
        <f t="shared" si="27"/>
        <v>271</v>
      </c>
    </row>
    <row r="264" spans="1:14" x14ac:dyDescent="0.25">
      <c r="A264" s="12">
        <v>40</v>
      </c>
      <c r="B264" s="13" t="s">
        <v>96</v>
      </c>
      <c r="C264" s="11">
        <v>294</v>
      </c>
      <c r="D264" s="11">
        <v>245</v>
      </c>
      <c r="E264" s="11">
        <v>56</v>
      </c>
      <c r="F264" s="11">
        <v>60</v>
      </c>
      <c r="G264" s="11">
        <v>8</v>
      </c>
      <c r="H264" s="11">
        <v>6</v>
      </c>
      <c r="I264" s="11">
        <v>4</v>
      </c>
      <c r="J264" s="11">
        <v>3</v>
      </c>
      <c r="K264" s="11">
        <v>6</v>
      </c>
      <c r="L264" s="11">
        <v>7</v>
      </c>
      <c r="M264" s="7">
        <f t="shared" si="26"/>
        <v>368</v>
      </c>
      <c r="N264" s="7">
        <f t="shared" si="27"/>
        <v>321</v>
      </c>
    </row>
    <row r="265" spans="1:14" x14ac:dyDescent="0.25">
      <c r="A265" s="12">
        <v>41</v>
      </c>
      <c r="B265" s="13" t="s">
        <v>51</v>
      </c>
      <c r="C265" s="11">
        <v>370</v>
      </c>
      <c r="D265" s="11">
        <v>351</v>
      </c>
      <c r="E265" s="11">
        <v>69</v>
      </c>
      <c r="F265" s="11">
        <v>67</v>
      </c>
      <c r="G265" s="11">
        <v>21</v>
      </c>
      <c r="H265" s="11">
        <v>21</v>
      </c>
      <c r="I265" s="11">
        <v>3</v>
      </c>
      <c r="J265" s="11">
        <v>3</v>
      </c>
      <c r="K265" s="11">
        <v>5</v>
      </c>
      <c r="L265" s="11">
        <v>5</v>
      </c>
      <c r="M265" s="7">
        <f t="shared" si="26"/>
        <v>468</v>
      </c>
      <c r="N265" s="7">
        <f t="shared" si="27"/>
        <v>447</v>
      </c>
    </row>
    <row r="266" spans="1:14" x14ac:dyDescent="0.25">
      <c r="A266" s="12">
        <v>42</v>
      </c>
      <c r="B266" s="13" t="s">
        <v>52</v>
      </c>
      <c r="C266" s="11">
        <v>251</v>
      </c>
      <c r="D266" s="11">
        <v>259</v>
      </c>
      <c r="E266" s="11">
        <v>50</v>
      </c>
      <c r="F266" s="11">
        <v>43</v>
      </c>
      <c r="G266" s="11">
        <v>7</v>
      </c>
      <c r="H266" s="11">
        <v>7</v>
      </c>
      <c r="I266" s="11">
        <v>0</v>
      </c>
      <c r="J266" s="11">
        <v>0</v>
      </c>
      <c r="K266" s="11">
        <v>0</v>
      </c>
      <c r="L266" s="11">
        <v>0</v>
      </c>
      <c r="M266" s="7">
        <f t="shared" si="26"/>
        <v>308</v>
      </c>
      <c r="N266" s="7">
        <f t="shared" si="27"/>
        <v>309</v>
      </c>
    </row>
    <row r="267" spans="1:14" x14ac:dyDescent="0.25">
      <c r="A267" s="12">
        <v>43</v>
      </c>
      <c r="B267" s="13" t="s">
        <v>103</v>
      </c>
      <c r="C267" s="11">
        <v>69</v>
      </c>
      <c r="D267" s="11">
        <v>64</v>
      </c>
      <c r="E267" s="11">
        <v>30</v>
      </c>
      <c r="F267" s="11">
        <v>29</v>
      </c>
      <c r="G267" s="11">
        <v>2</v>
      </c>
      <c r="H267" s="11">
        <v>2</v>
      </c>
      <c r="I267" s="11">
        <v>4</v>
      </c>
      <c r="J267" s="11">
        <v>3</v>
      </c>
      <c r="K267" s="11">
        <v>1</v>
      </c>
      <c r="L267" s="11">
        <v>0</v>
      </c>
      <c r="M267" s="7">
        <f t="shared" si="26"/>
        <v>106</v>
      </c>
      <c r="N267" s="7">
        <f t="shared" si="27"/>
        <v>98</v>
      </c>
    </row>
    <row r="268" spans="1:14" x14ac:dyDescent="0.25">
      <c r="A268" s="12">
        <v>44</v>
      </c>
      <c r="B268" s="13" t="s">
        <v>54</v>
      </c>
      <c r="C268" s="11">
        <v>100</v>
      </c>
      <c r="D268" s="11">
        <v>91</v>
      </c>
      <c r="E268" s="11">
        <v>41</v>
      </c>
      <c r="F268" s="11">
        <v>35</v>
      </c>
      <c r="G268" s="11">
        <v>9</v>
      </c>
      <c r="H268" s="11">
        <v>8</v>
      </c>
      <c r="I268" s="11">
        <v>0</v>
      </c>
      <c r="J268" s="11">
        <v>0</v>
      </c>
      <c r="K268" s="11">
        <v>0</v>
      </c>
      <c r="L268" s="11">
        <v>0</v>
      </c>
      <c r="M268" s="7">
        <f t="shared" si="26"/>
        <v>150</v>
      </c>
      <c r="N268" s="7">
        <f t="shared" si="27"/>
        <v>134</v>
      </c>
    </row>
    <row r="269" spans="1:14" x14ac:dyDescent="0.25">
      <c r="A269" s="12">
        <v>45</v>
      </c>
      <c r="B269" s="44" t="s">
        <v>55</v>
      </c>
      <c r="C269" s="12">
        <v>747</v>
      </c>
      <c r="D269" s="12">
        <v>766</v>
      </c>
      <c r="E269" s="12">
        <v>140</v>
      </c>
      <c r="F269" s="12">
        <v>143</v>
      </c>
      <c r="G269" s="12">
        <v>3</v>
      </c>
      <c r="H269" s="12">
        <v>3</v>
      </c>
      <c r="I269" s="12">
        <v>0</v>
      </c>
      <c r="J269" s="12">
        <v>0</v>
      </c>
      <c r="K269" s="12">
        <v>1</v>
      </c>
      <c r="L269" s="12">
        <v>1</v>
      </c>
      <c r="M269" s="31">
        <f t="shared" si="26"/>
        <v>891</v>
      </c>
      <c r="N269" s="31">
        <f t="shared" si="27"/>
        <v>913</v>
      </c>
    </row>
    <row r="270" spans="1:14" x14ac:dyDescent="0.25">
      <c r="A270" s="12">
        <v>46</v>
      </c>
      <c r="B270" s="44" t="s">
        <v>107</v>
      </c>
      <c r="C270" s="12">
        <v>49</v>
      </c>
      <c r="D270" s="12">
        <v>46</v>
      </c>
      <c r="E270" s="12">
        <v>12</v>
      </c>
      <c r="F270" s="12">
        <v>12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31">
        <f t="shared" si="26"/>
        <v>61</v>
      </c>
      <c r="N270" s="31">
        <f t="shared" si="27"/>
        <v>58</v>
      </c>
    </row>
    <row r="271" spans="1:14" x14ac:dyDescent="0.25">
      <c r="A271" s="12">
        <v>47</v>
      </c>
      <c r="B271" s="44" t="s">
        <v>106</v>
      </c>
      <c r="C271" s="12">
        <v>26</v>
      </c>
      <c r="D271" s="12">
        <v>26</v>
      </c>
      <c r="E271" s="12">
        <v>12</v>
      </c>
      <c r="F271" s="12">
        <v>12</v>
      </c>
      <c r="G271" s="12">
        <v>10</v>
      </c>
      <c r="H271" s="12">
        <v>10</v>
      </c>
      <c r="I271" s="12">
        <v>0</v>
      </c>
      <c r="J271" s="12">
        <v>0</v>
      </c>
      <c r="K271" s="12">
        <v>1</v>
      </c>
      <c r="L271" s="12">
        <v>1</v>
      </c>
      <c r="M271" s="31">
        <f t="shared" si="26"/>
        <v>49</v>
      </c>
      <c r="N271" s="31">
        <f t="shared" si="27"/>
        <v>49</v>
      </c>
    </row>
    <row r="272" spans="1:14" x14ac:dyDescent="0.25">
      <c r="A272" s="12">
        <v>48</v>
      </c>
      <c r="B272" s="13" t="s">
        <v>56</v>
      </c>
      <c r="C272" s="11">
        <v>629</v>
      </c>
      <c r="D272" s="11">
        <v>524</v>
      </c>
      <c r="E272" s="11">
        <v>123</v>
      </c>
      <c r="F272" s="11">
        <v>98</v>
      </c>
      <c r="G272" s="11">
        <v>7</v>
      </c>
      <c r="H272" s="11">
        <v>5</v>
      </c>
      <c r="I272" s="11">
        <v>0</v>
      </c>
      <c r="J272" s="11">
        <v>0</v>
      </c>
      <c r="K272" s="11">
        <v>0</v>
      </c>
      <c r="L272" s="11">
        <v>0</v>
      </c>
      <c r="M272" s="7">
        <f t="shared" si="26"/>
        <v>759</v>
      </c>
      <c r="N272" s="7">
        <f t="shared" si="27"/>
        <v>627</v>
      </c>
    </row>
    <row r="273" spans="1:14" x14ac:dyDescent="0.25">
      <c r="B273" s="8" t="s">
        <v>10</v>
      </c>
      <c r="C273" s="9">
        <f>SUM(C228:C272)</f>
        <v>29676</v>
      </c>
      <c r="D273" s="9">
        <f t="shared" ref="D273:N273" si="28">SUM(D228:D272)</f>
        <v>18428</v>
      </c>
      <c r="E273" s="9">
        <f t="shared" si="28"/>
        <v>8084</v>
      </c>
      <c r="F273" s="9">
        <f t="shared" si="28"/>
        <v>6291</v>
      </c>
      <c r="G273" s="9">
        <f t="shared" si="28"/>
        <v>1504</v>
      </c>
      <c r="H273" s="9">
        <f t="shared" si="28"/>
        <v>1032</v>
      </c>
      <c r="I273" s="9">
        <f t="shared" si="28"/>
        <v>830</v>
      </c>
      <c r="J273" s="9">
        <f t="shared" si="28"/>
        <v>617</v>
      </c>
      <c r="K273" s="9">
        <f t="shared" si="28"/>
        <v>720</v>
      </c>
      <c r="L273" s="9">
        <f t="shared" si="28"/>
        <v>471</v>
      </c>
      <c r="M273" s="9">
        <f t="shared" si="28"/>
        <v>40814</v>
      </c>
      <c r="N273" s="9">
        <f t="shared" si="28"/>
        <v>26839</v>
      </c>
    </row>
    <row r="274" spans="1:14" ht="15.75" x14ac:dyDescent="0.25">
      <c r="A274" s="62" t="s">
        <v>57</v>
      </c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4"/>
    </row>
    <row r="275" spans="1:14" x14ac:dyDescent="0.25">
      <c r="A275" s="32">
        <v>49</v>
      </c>
      <c r="B275" s="4" t="s">
        <v>58</v>
      </c>
      <c r="C275" s="11">
        <v>924</v>
      </c>
      <c r="D275" s="11">
        <v>582</v>
      </c>
      <c r="E275" s="11">
        <v>156</v>
      </c>
      <c r="F275" s="11">
        <v>132</v>
      </c>
      <c r="G275" s="11">
        <v>142</v>
      </c>
      <c r="H275" s="11">
        <v>108</v>
      </c>
      <c r="I275" s="11">
        <v>0</v>
      </c>
      <c r="J275" s="11">
        <v>0</v>
      </c>
      <c r="K275" s="10">
        <v>0</v>
      </c>
      <c r="L275" s="10">
        <v>0</v>
      </c>
      <c r="M275" s="7">
        <f>C275+E275+I275+K275+G275</f>
        <v>1222</v>
      </c>
      <c r="N275" s="7">
        <f>D275+F275+J275+L275+H275</f>
        <v>822</v>
      </c>
    </row>
    <row r="276" spans="1:14" x14ac:dyDescent="0.25">
      <c r="A276" s="3">
        <v>50</v>
      </c>
      <c r="B276" s="4" t="s">
        <v>59</v>
      </c>
      <c r="C276" s="11">
        <v>286</v>
      </c>
      <c r="D276" s="11">
        <v>221</v>
      </c>
      <c r="E276" s="11">
        <v>84</v>
      </c>
      <c r="F276" s="11">
        <v>61</v>
      </c>
      <c r="G276" s="11">
        <v>2</v>
      </c>
      <c r="H276" s="11">
        <v>1</v>
      </c>
      <c r="I276" s="11">
        <v>68</v>
      </c>
      <c r="J276" s="11">
        <v>31</v>
      </c>
      <c r="K276" s="10">
        <v>42</v>
      </c>
      <c r="L276" s="10">
        <v>21</v>
      </c>
      <c r="M276" s="7">
        <f t="shared" ref="M276:N299" si="29">C276+E276+I276+K276+G276</f>
        <v>482</v>
      </c>
      <c r="N276" s="7">
        <f t="shared" si="29"/>
        <v>335</v>
      </c>
    </row>
    <row r="277" spans="1:14" x14ac:dyDescent="0.25">
      <c r="A277" s="3">
        <v>51</v>
      </c>
      <c r="B277" s="13" t="s">
        <v>134</v>
      </c>
      <c r="C277" s="12">
        <v>122</v>
      </c>
      <c r="D277" s="12">
        <v>122</v>
      </c>
      <c r="E277" s="12">
        <v>50</v>
      </c>
      <c r="F277" s="12">
        <v>50</v>
      </c>
      <c r="G277" s="12">
        <v>5</v>
      </c>
      <c r="H277" s="12">
        <v>5</v>
      </c>
      <c r="I277" s="12">
        <v>0</v>
      </c>
      <c r="J277" s="12">
        <v>0</v>
      </c>
      <c r="K277" s="5">
        <v>1</v>
      </c>
      <c r="L277" s="5">
        <v>1</v>
      </c>
      <c r="M277" s="7">
        <f t="shared" si="29"/>
        <v>178</v>
      </c>
      <c r="N277" s="7">
        <f t="shared" si="29"/>
        <v>178</v>
      </c>
    </row>
    <row r="278" spans="1:14" x14ac:dyDescent="0.25">
      <c r="A278" s="3">
        <v>52</v>
      </c>
      <c r="B278" s="4" t="s">
        <v>61</v>
      </c>
      <c r="C278" s="11">
        <v>1578</v>
      </c>
      <c r="D278" s="11">
        <v>1174</v>
      </c>
      <c r="E278" s="11">
        <v>694</v>
      </c>
      <c r="F278" s="11">
        <v>594</v>
      </c>
      <c r="G278" s="11">
        <v>56</v>
      </c>
      <c r="H278" s="11">
        <v>47</v>
      </c>
      <c r="I278" s="11">
        <v>1</v>
      </c>
      <c r="J278" s="11">
        <v>0</v>
      </c>
      <c r="K278" s="10">
        <v>0</v>
      </c>
      <c r="L278" s="10">
        <v>0</v>
      </c>
      <c r="M278" s="7">
        <f t="shared" si="29"/>
        <v>2329</v>
      </c>
      <c r="N278" s="7">
        <f t="shared" si="29"/>
        <v>1815</v>
      </c>
    </row>
    <row r="279" spans="1:14" x14ac:dyDescent="0.25">
      <c r="A279" s="3">
        <v>53</v>
      </c>
      <c r="B279" s="4" t="s">
        <v>62</v>
      </c>
      <c r="C279" s="10">
        <v>2834</v>
      </c>
      <c r="D279" s="10">
        <v>868</v>
      </c>
      <c r="E279" s="10">
        <v>430</v>
      </c>
      <c r="F279" s="10">
        <v>316</v>
      </c>
      <c r="G279" s="10">
        <v>117</v>
      </c>
      <c r="H279" s="10">
        <v>57</v>
      </c>
      <c r="I279" s="11">
        <v>8</v>
      </c>
      <c r="J279" s="11">
        <v>0</v>
      </c>
      <c r="K279" s="10">
        <v>4</v>
      </c>
      <c r="L279" s="10">
        <v>0</v>
      </c>
      <c r="M279" s="7">
        <f t="shared" si="29"/>
        <v>3393</v>
      </c>
      <c r="N279" s="7">
        <f t="shared" si="29"/>
        <v>1241</v>
      </c>
    </row>
    <row r="280" spans="1:14" x14ac:dyDescent="0.25">
      <c r="A280" s="3">
        <v>54</v>
      </c>
      <c r="B280" s="4" t="s">
        <v>63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1">
        <v>189</v>
      </c>
      <c r="J280" s="11">
        <v>125</v>
      </c>
      <c r="K280" s="10">
        <v>126</v>
      </c>
      <c r="L280" s="10">
        <v>85</v>
      </c>
      <c r="M280" s="7">
        <f t="shared" si="29"/>
        <v>315</v>
      </c>
      <c r="N280" s="7">
        <f t="shared" si="29"/>
        <v>210</v>
      </c>
    </row>
    <row r="281" spans="1:14" x14ac:dyDescent="0.25">
      <c r="A281" s="3">
        <v>55</v>
      </c>
      <c r="B281" s="4" t="s">
        <v>64</v>
      </c>
      <c r="C281" s="10">
        <v>196</v>
      </c>
      <c r="D281" s="10">
        <v>179</v>
      </c>
      <c r="E281" s="10">
        <v>112</v>
      </c>
      <c r="F281" s="10">
        <v>108</v>
      </c>
      <c r="G281" s="10">
        <v>11</v>
      </c>
      <c r="H281" s="10">
        <v>9</v>
      </c>
      <c r="I281" s="11">
        <v>117</v>
      </c>
      <c r="J281" s="11">
        <v>112</v>
      </c>
      <c r="K281" s="10">
        <v>90</v>
      </c>
      <c r="L281" s="10">
        <v>90</v>
      </c>
      <c r="M281" s="7">
        <f t="shared" si="29"/>
        <v>526</v>
      </c>
      <c r="N281" s="7">
        <f t="shared" si="29"/>
        <v>498</v>
      </c>
    </row>
    <row r="282" spans="1:14" x14ac:dyDescent="0.25">
      <c r="A282" s="3">
        <v>56</v>
      </c>
      <c r="B282" s="4" t="s">
        <v>132</v>
      </c>
      <c r="C282" s="10">
        <v>797</v>
      </c>
      <c r="D282" s="10">
        <v>539</v>
      </c>
      <c r="E282" s="10">
        <v>119</v>
      </c>
      <c r="F282" s="10">
        <v>103</v>
      </c>
      <c r="G282" s="10">
        <v>75</v>
      </c>
      <c r="H282" s="10">
        <v>49</v>
      </c>
      <c r="I282" s="11">
        <v>0</v>
      </c>
      <c r="J282" s="11">
        <v>0</v>
      </c>
      <c r="K282" s="10">
        <v>0</v>
      </c>
      <c r="L282" s="10">
        <v>0</v>
      </c>
      <c r="M282" s="7">
        <f t="shared" si="29"/>
        <v>991</v>
      </c>
      <c r="N282" s="7">
        <f t="shared" si="29"/>
        <v>691</v>
      </c>
    </row>
    <row r="283" spans="1:14" x14ac:dyDescent="0.25">
      <c r="A283" s="3">
        <v>57</v>
      </c>
      <c r="B283" s="4" t="s">
        <v>66</v>
      </c>
      <c r="C283" s="10">
        <v>665</v>
      </c>
      <c r="D283" s="10">
        <v>577</v>
      </c>
      <c r="E283" s="10">
        <v>238</v>
      </c>
      <c r="F283" s="10">
        <v>216</v>
      </c>
      <c r="G283" s="10">
        <v>37</v>
      </c>
      <c r="H283" s="10">
        <v>32</v>
      </c>
      <c r="I283" s="11">
        <v>3</v>
      </c>
      <c r="J283" s="11">
        <v>3</v>
      </c>
      <c r="K283" s="10">
        <v>4</v>
      </c>
      <c r="L283" s="10">
        <v>4</v>
      </c>
      <c r="M283" s="7">
        <f t="shared" si="29"/>
        <v>947</v>
      </c>
      <c r="N283" s="7">
        <f t="shared" si="29"/>
        <v>832</v>
      </c>
    </row>
    <row r="284" spans="1:14" x14ac:dyDescent="0.25">
      <c r="A284" s="3">
        <v>58</v>
      </c>
      <c r="B284" s="4" t="s">
        <v>67</v>
      </c>
      <c r="C284" s="10">
        <v>1209</v>
      </c>
      <c r="D284" s="10">
        <v>755</v>
      </c>
      <c r="E284" s="10">
        <v>257</v>
      </c>
      <c r="F284" s="10">
        <v>221</v>
      </c>
      <c r="G284" s="10">
        <v>141</v>
      </c>
      <c r="H284" s="10">
        <v>95</v>
      </c>
      <c r="I284" s="11">
        <v>1</v>
      </c>
      <c r="J284" s="11">
        <v>1</v>
      </c>
      <c r="K284" s="10">
        <v>1</v>
      </c>
      <c r="L284" s="10">
        <v>1</v>
      </c>
      <c r="M284" s="7">
        <f t="shared" si="29"/>
        <v>1609</v>
      </c>
      <c r="N284" s="7">
        <f t="shared" si="29"/>
        <v>1073</v>
      </c>
    </row>
    <row r="285" spans="1:14" x14ac:dyDescent="0.25">
      <c r="A285" s="12">
        <v>59</v>
      </c>
      <c r="B285" s="4" t="s">
        <v>68</v>
      </c>
      <c r="C285" s="10">
        <v>407</v>
      </c>
      <c r="D285" s="10">
        <v>290</v>
      </c>
      <c r="E285" s="10">
        <v>59</v>
      </c>
      <c r="F285" s="10">
        <v>53</v>
      </c>
      <c r="G285" s="10">
        <v>151</v>
      </c>
      <c r="H285" s="10">
        <v>104</v>
      </c>
      <c r="I285" s="11">
        <v>0</v>
      </c>
      <c r="J285" s="11">
        <v>0</v>
      </c>
      <c r="K285" s="10">
        <v>0</v>
      </c>
      <c r="L285" s="10">
        <v>0</v>
      </c>
      <c r="M285" s="7">
        <f t="shared" si="29"/>
        <v>617</v>
      </c>
      <c r="N285" s="7">
        <f t="shared" si="29"/>
        <v>447</v>
      </c>
    </row>
    <row r="286" spans="1:14" x14ac:dyDescent="0.25">
      <c r="A286" s="12">
        <v>60</v>
      </c>
      <c r="B286" s="4" t="s">
        <v>69</v>
      </c>
      <c r="C286" s="10">
        <v>1352</v>
      </c>
      <c r="D286" s="10">
        <v>1103</v>
      </c>
      <c r="E286" s="10">
        <v>706</v>
      </c>
      <c r="F286" s="10">
        <v>620</v>
      </c>
      <c r="G286" s="10">
        <v>153</v>
      </c>
      <c r="H286" s="10">
        <v>122</v>
      </c>
      <c r="I286" s="11">
        <v>17</v>
      </c>
      <c r="J286" s="11">
        <v>15</v>
      </c>
      <c r="K286" s="10">
        <v>9</v>
      </c>
      <c r="L286" s="10">
        <v>7</v>
      </c>
      <c r="M286" s="7">
        <f t="shared" si="29"/>
        <v>2237</v>
      </c>
      <c r="N286" s="7">
        <f t="shared" si="29"/>
        <v>1867</v>
      </c>
    </row>
    <row r="287" spans="1:14" x14ac:dyDescent="0.25">
      <c r="A287" s="12">
        <v>61</v>
      </c>
      <c r="B287" s="4" t="s">
        <v>131</v>
      </c>
      <c r="C287" s="11">
        <v>369</v>
      </c>
      <c r="D287" s="11">
        <v>343</v>
      </c>
      <c r="E287" s="11">
        <v>205</v>
      </c>
      <c r="F287" s="11">
        <v>190</v>
      </c>
      <c r="G287" s="11">
        <v>15</v>
      </c>
      <c r="H287" s="11">
        <v>14</v>
      </c>
      <c r="I287" s="11">
        <v>34</v>
      </c>
      <c r="J287" s="11">
        <v>30</v>
      </c>
      <c r="K287" s="10">
        <v>27</v>
      </c>
      <c r="L287" s="10">
        <v>25</v>
      </c>
      <c r="M287" s="7">
        <f t="shared" si="29"/>
        <v>650</v>
      </c>
      <c r="N287" s="7">
        <f t="shared" si="29"/>
        <v>602</v>
      </c>
    </row>
    <row r="288" spans="1:14" x14ac:dyDescent="0.25">
      <c r="A288" s="12">
        <v>62</v>
      </c>
      <c r="B288" s="4" t="s">
        <v>71</v>
      </c>
      <c r="C288" s="11">
        <v>5</v>
      </c>
      <c r="D288" s="11">
        <v>5</v>
      </c>
      <c r="E288" s="11">
        <v>7</v>
      </c>
      <c r="F288" s="11">
        <v>7</v>
      </c>
      <c r="G288" s="11">
        <v>0</v>
      </c>
      <c r="H288" s="11">
        <v>0</v>
      </c>
      <c r="I288" s="11">
        <v>267</v>
      </c>
      <c r="J288" s="11">
        <v>257</v>
      </c>
      <c r="K288" s="10">
        <v>190</v>
      </c>
      <c r="L288" s="10">
        <v>181</v>
      </c>
      <c r="M288" s="7">
        <f t="shared" si="29"/>
        <v>469</v>
      </c>
      <c r="N288" s="7">
        <f t="shared" si="29"/>
        <v>450</v>
      </c>
    </row>
    <row r="289" spans="1:14" x14ac:dyDescent="0.25">
      <c r="A289" s="12">
        <v>63</v>
      </c>
      <c r="B289" s="4" t="s">
        <v>72</v>
      </c>
      <c r="C289" s="11">
        <v>395</v>
      </c>
      <c r="D289" s="11">
        <v>378</v>
      </c>
      <c r="E289" s="11">
        <v>784</v>
      </c>
      <c r="F289" s="11">
        <v>760</v>
      </c>
      <c r="G289" s="11">
        <v>5</v>
      </c>
      <c r="H289" s="11">
        <v>5</v>
      </c>
      <c r="I289" s="11">
        <v>827</v>
      </c>
      <c r="J289" s="11">
        <v>808</v>
      </c>
      <c r="K289" s="10">
        <v>505</v>
      </c>
      <c r="L289" s="10">
        <v>493</v>
      </c>
      <c r="M289" s="7">
        <f t="shared" si="29"/>
        <v>2516</v>
      </c>
      <c r="N289" s="7">
        <f t="shared" si="29"/>
        <v>2444</v>
      </c>
    </row>
    <row r="290" spans="1:14" x14ac:dyDescent="0.25">
      <c r="A290" s="12">
        <v>64</v>
      </c>
      <c r="B290" s="13" t="s">
        <v>133</v>
      </c>
      <c r="C290" s="12">
        <v>89</v>
      </c>
      <c r="D290" s="12">
        <v>88</v>
      </c>
      <c r="E290" s="12">
        <v>41</v>
      </c>
      <c r="F290" s="12">
        <v>40</v>
      </c>
      <c r="G290" s="12">
        <v>1</v>
      </c>
      <c r="H290" s="12">
        <v>1</v>
      </c>
      <c r="I290" s="12">
        <v>0</v>
      </c>
      <c r="J290" s="12">
        <v>0</v>
      </c>
      <c r="K290" s="5">
        <v>1</v>
      </c>
      <c r="L290" s="5">
        <v>1</v>
      </c>
      <c r="M290" s="7">
        <f t="shared" si="29"/>
        <v>132</v>
      </c>
      <c r="N290" s="7">
        <f t="shared" si="29"/>
        <v>130</v>
      </c>
    </row>
    <row r="291" spans="1:14" x14ac:dyDescent="0.25">
      <c r="A291" s="12">
        <v>65</v>
      </c>
      <c r="B291" s="13" t="s">
        <v>135</v>
      </c>
      <c r="C291" s="12">
        <v>229</v>
      </c>
      <c r="D291" s="12">
        <v>217</v>
      </c>
      <c r="E291" s="12">
        <v>108</v>
      </c>
      <c r="F291" s="12">
        <v>107</v>
      </c>
      <c r="G291" s="12">
        <v>25</v>
      </c>
      <c r="H291" s="12">
        <v>22</v>
      </c>
      <c r="I291" s="12">
        <v>0</v>
      </c>
      <c r="J291" s="12">
        <v>0</v>
      </c>
      <c r="K291" s="5">
        <v>0</v>
      </c>
      <c r="L291" s="5">
        <v>0</v>
      </c>
      <c r="M291" s="7">
        <f t="shared" si="29"/>
        <v>362</v>
      </c>
      <c r="N291" s="7">
        <f t="shared" si="29"/>
        <v>346</v>
      </c>
    </row>
    <row r="292" spans="1:14" x14ac:dyDescent="0.25">
      <c r="A292" s="12">
        <v>66</v>
      </c>
      <c r="B292" s="13" t="s">
        <v>136</v>
      </c>
      <c r="C292" s="12">
        <v>64</v>
      </c>
      <c r="D292" s="12">
        <v>64</v>
      </c>
      <c r="E292" s="12">
        <v>34</v>
      </c>
      <c r="F292" s="12">
        <v>33</v>
      </c>
      <c r="G292" s="12">
        <v>1</v>
      </c>
      <c r="H292" s="12">
        <v>1</v>
      </c>
      <c r="I292" s="12">
        <v>2</v>
      </c>
      <c r="J292" s="12">
        <v>2</v>
      </c>
      <c r="K292" s="5">
        <v>1</v>
      </c>
      <c r="L292" s="5">
        <v>1</v>
      </c>
      <c r="M292" s="7">
        <f t="shared" si="29"/>
        <v>102</v>
      </c>
      <c r="N292" s="7">
        <f t="shared" si="29"/>
        <v>101</v>
      </c>
    </row>
    <row r="293" spans="1:14" x14ac:dyDescent="0.25">
      <c r="A293" s="12">
        <v>67</v>
      </c>
      <c r="B293" s="13" t="s">
        <v>137</v>
      </c>
      <c r="C293" s="12">
        <v>60</v>
      </c>
      <c r="D293" s="12">
        <v>56</v>
      </c>
      <c r="E293" s="12">
        <v>16</v>
      </c>
      <c r="F293" s="12">
        <v>15</v>
      </c>
      <c r="G293" s="12">
        <v>21</v>
      </c>
      <c r="H293" s="12">
        <v>18</v>
      </c>
      <c r="I293" s="12">
        <v>0</v>
      </c>
      <c r="J293" s="12">
        <v>0</v>
      </c>
      <c r="K293" s="5">
        <v>0</v>
      </c>
      <c r="L293" s="5">
        <v>0</v>
      </c>
      <c r="M293" s="7">
        <f t="shared" si="29"/>
        <v>97</v>
      </c>
      <c r="N293" s="7">
        <f t="shared" si="29"/>
        <v>89</v>
      </c>
    </row>
    <row r="294" spans="1:14" x14ac:dyDescent="0.25">
      <c r="A294" s="12">
        <v>68</v>
      </c>
      <c r="B294" s="13" t="s">
        <v>138</v>
      </c>
      <c r="C294" s="12">
        <v>6</v>
      </c>
      <c r="D294" s="12">
        <v>0</v>
      </c>
      <c r="E294" s="12">
        <v>1</v>
      </c>
      <c r="F294" s="12">
        <v>0</v>
      </c>
      <c r="G294" s="12">
        <v>1</v>
      </c>
      <c r="H294" s="12">
        <v>0</v>
      </c>
      <c r="I294" s="12">
        <v>0</v>
      </c>
      <c r="J294" s="12">
        <v>0</v>
      </c>
      <c r="K294" s="5">
        <v>0</v>
      </c>
      <c r="L294" s="5">
        <v>0</v>
      </c>
      <c r="M294" s="7">
        <f t="shared" si="29"/>
        <v>8</v>
      </c>
      <c r="N294" s="7">
        <f t="shared" si="29"/>
        <v>0</v>
      </c>
    </row>
    <row r="295" spans="1:14" x14ac:dyDescent="0.25">
      <c r="A295" s="12">
        <v>69</v>
      </c>
      <c r="B295" s="13" t="s">
        <v>140</v>
      </c>
      <c r="C295" s="12">
        <v>7</v>
      </c>
      <c r="D295" s="12">
        <v>7</v>
      </c>
      <c r="E295" s="12">
        <v>1</v>
      </c>
      <c r="F295" s="12">
        <v>1</v>
      </c>
      <c r="G295" s="12">
        <v>0</v>
      </c>
      <c r="H295" s="12">
        <v>0</v>
      </c>
      <c r="I295" s="12">
        <v>0</v>
      </c>
      <c r="J295" s="12">
        <v>0</v>
      </c>
      <c r="K295" s="5">
        <v>0</v>
      </c>
      <c r="L295" s="5">
        <v>0</v>
      </c>
      <c r="M295" s="7">
        <f t="shared" si="29"/>
        <v>8</v>
      </c>
      <c r="N295" s="7">
        <f t="shared" si="29"/>
        <v>8</v>
      </c>
    </row>
    <row r="296" spans="1:14" x14ac:dyDescent="0.25">
      <c r="A296" s="12">
        <v>70</v>
      </c>
      <c r="B296" s="13" t="s">
        <v>142</v>
      </c>
      <c r="C296" s="12">
        <v>331</v>
      </c>
      <c r="D296" s="12">
        <v>300</v>
      </c>
      <c r="E296" s="12">
        <v>154</v>
      </c>
      <c r="F296" s="12">
        <v>145</v>
      </c>
      <c r="G296" s="12">
        <v>5</v>
      </c>
      <c r="H296" s="12">
        <v>5</v>
      </c>
      <c r="I296" s="12">
        <v>9</v>
      </c>
      <c r="J296" s="12">
        <v>8</v>
      </c>
      <c r="K296" s="5">
        <v>8</v>
      </c>
      <c r="L296" s="5">
        <v>7</v>
      </c>
      <c r="M296" s="7">
        <f t="shared" si="29"/>
        <v>507</v>
      </c>
      <c r="N296" s="7">
        <f t="shared" si="29"/>
        <v>465</v>
      </c>
    </row>
    <row r="297" spans="1:14" x14ac:dyDescent="0.25">
      <c r="A297" s="12">
        <v>71</v>
      </c>
      <c r="B297" s="13" t="s">
        <v>141</v>
      </c>
      <c r="C297" s="12">
        <v>147</v>
      </c>
      <c r="D297" s="12">
        <v>147</v>
      </c>
      <c r="E297" s="12">
        <v>45</v>
      </c>
      <c r="F297" s="12">
        <v>45</v>
      </c>
      <c r="G297" s="12">
        <v>13</v>
      </c>
      <c r="H297" s="12">
        <v>13</v>
      </c>
      <c r="I297" s="12">
        <v>4</v>
      </c>
      <c r="J297" s="12">
        <v>3</v>
      </c>
      <c r="K297" s="5">
        <v>1</v>
      </c>
      <c r="L297" s="5">
        <v>1</v>
      </c>
      <c r="M297" s="7">
        <f t="shared" si="29"/>
        <v>210</v>
      </c>
      <c r="N297" s="7">
        <f t="shared" si="29"/>
        <v>209</v>
      </c>
    </row>
    <row r="298" spans="1:14" x14ac:dyDescent="0.25">
      <c r="A298" s="12">
        <v>72</v>
      </c>
      <c r="B298" s="13" t="s">
        <v>139</v>
      </c>
      <c r="C298" s="12">
        <v>77</v>
      </c>
      <c r="D298" s="12">
        <v>74</v>
      </c>
      <c r="E298" s="12">
        <v>51</v>
      </c>
      <c r="F298" s="12">
        <v>49</v>
      </c>
      <c r="G298" s="12">
        <v>2</v>
      </c>
      <c r="H298" s="12">
        <v>0</v>
      </c>
      <c r="I298" s="12">
        <v>6</v>
      </c>
      <c r="J298" s="12">
        <v>6</v>
      </c>
      <c r="K298" s="5">
        <v>2</v>
      </c>
      <c r="L298" s="5">
        <v>2</v>
      </c>
      <c r="M298" s="7">
        <f t="shared" si="29"/>
        <v>138</v>
      </c>
      <c r="N298" s="7">
        <f t="shared" si="29"/>
        <v>131</v>
      </c>
    </row>
    <row r="299" spans="1:14" x14ac:dyDescent="0.25">
      <c r="A299" s="12">
        <v>73</v>
      </c>
      <c r="B299" s="13" t="s">
        <v>130</v>
      </c>
      <c r="C299" s="12">
        <v>44</v>
      </c>
      <c r="D299" s="12">
        <v>43</v>
      </c>
      <c r="E299" s="12">
        <v>8</v>
      </c>
      <c r="F299" s="12">
        <v>8</v>
      </c>
      <c r="G299" s="12">
        <v>7</v>
      </c>
      <c r="H299" s="12">
        <v>7</v>
      </c>
      <c r="I299" s="12">
        <v>0</v>
      </c>
      <c r="J299" s="12">
        <v>0</v>
      </c>
      <c r="K299" s="5">
        <v>0</v>
      </c>
      <c r="L299" s="5">
        <v>0</v>
      </c>
      <c r="M299" s="7">
        <f t="shared" si="29"/>
        <v>59</v>
      </c>
      <c r="N299" s="7">
        <f t="shared" si="29"/>
        <v>58</v>
      </c>
    </row>
    <row r="300" spans="1:14" x14ac:dyDescent="0.25">
      <c r="B300" s="8" t="s">
        <v>10</v>
      </c>
      <c r="C300" s="8">
        <f t="shared" ref="C300:N300" si="30">SUM(C275:C299)</f>
        <v>12193</v>
      </c>
      <c r="D300" s="8">
        <f t="shared" si="30"/>
        <v>8132</v>
      </c>
      <c r="E300" s="8">
        <f t="shared" si="30"/>
        <v>4360</v>
      </c>
      <c r="F300" s="8">
        <f t="shared" si="30"/>
        <v>3874</v>
      </c>
      <c r="G300" s="8">
        <f t="shared" si="30"/>
        <v>986</v>
      </c>
      <c r="H300" s="8">
        <f t="shared" si="30"/>
        <v>715</v>
      </c>
      <c r="I300" s="8">
        <f t="shared" si="30"/>
        <v>1553</v>
      </c>
      <c r="J300" s="8">
        <f t="shared" si="30"/>
        <v>1401</v>
      </c>
      <c r="K300" s="8">
        <f t="shared" si="30"/>
        <v>1012</v>
      </c>
      <c r="L300" s="8">
        <f t="shared" si="30"/>
        <v>920</v>
      </c>
      <c r="M300" s="8">
        <f t="shared" si="30"/>
        <v>20104</v>
      </c>
      <c r="N300" s="8">
        <f t="shared" si="30"/>
        <v>15042</v>
      </c>
    </row>
    <row r="301" spans="1:14" ht="15.75" x14ac:dyDescent="0.25">
      <c r="A301" s="62" t="s">
        <v>74</v>
      </c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4"/>
    </row>
    <row r="302" spans="1:14" x14ac:dyDescent="0.25">
      <c r="A302" s="3">
        <v>74</v>
      </c>
      <c r="B302" s="4" t="s">
        <v>75</v>
      </c>
      <c r="C302" s="10">
        <v>639</v>
      </c>
      <c r="D302" s="10">
        <v>548</v>
      </c>
      <c r="E302" s="10">
        <v>264</v>
      </c>
      <c r="F302" s="10">
        <v>237</v>
      </c>
      <c r="G302" s="10">
        <v>5</v>
      </c>
      <c r="H302" s="10">
        <v>4</v>
      </c>
      <c r="I302" s="10">
        <v>33</v>
      </c>
      <c r="J302" s="10">
        <v>31</v>
      </c>
      <c r="K302" s="10">
        <v>21</v>
      </c>
      <c r="L302" s="10">
        <v>17</v>
      </c>
      <c r="M302" s="7">
        <f>C302+E302+I302+K302+G302</f>
        <v>962</v>
      </c>
      <c r="N302" s="7">
        <f>D302+F302+J302+L302+H302</f>
        <v>837</v>
      </c>
    </row>
    <row r="303" spans="1:14" x14ac:dyDescent="0.25">
      <c r="A303" s="3">
        <v>75</v>
      </c>
      <c r="B303" s="4" t="s">
        <v>76</v>
      </c>
      <c r="C303" s="10">
        <v>294</v>
      </c>
      <c r="D303" s="10">
        <v>255</v>
      </c>
      <c r="E303" s="10">
        <v>128</v>
      </c>
      <c r="F303" s="10">
        <v>121</v>
      </c>
      <c r="G303" s="10">
        <v>3</v>
      </c>
      <c r="H303" s="10">
        <v>2</v>
      </c>
      <c r="I303" s="10">
        <v>7</v>
      </c>
      <c r="J303" s="10">
        <v>5</v>
      </c>
      <c r="K303" s="10">
        <v>6</v>
      </c>
      <c r="L303" s="10">
        <v>4</v>
      </c>
      <c r="M303" s="7">
        <f t="shared" ref="M303:N314" si="31">C303+E303+I303+K303+G303</f>
        <v>438</v>
      </c>
      <c r="N303" s="7">
        <f t="shared" si="31"/>
        <v>387</v>
      </c>
    </row>
    <row r="304" spans="1:14" x14ac:dyDescent="0.25">
      <c r="A304" s="3">
        <v>76</v>
      </c>
      <c r="B304" s="4" t="s">
        <v>77</v>
      </c>
      <c r="C304" s="10">
        <v>336</v>
      </c>
      <c r="D304" s="10">
        <v>230</v>
      </c>
      <c r="E304" s="10">
        <v>144</v>
      </c>
      <c r="F304" s="10">
        <v>111</v>
      </c>
      <c r="G304" s="10">
        <v>2</v>
      </c>
      <c r="H304" s="10">
        <v>2</v>
      </c>
      <c r="I304" s="10">
        <v>8</v>
      </c>
      <c r="J304" s="10">
        <v>8</v>
      </c>
      <c r="K304" s="10">
        <v>9</v>
      </c>
      <c r="L304" s="10">
        <v>6</v>
      </c>
      <c r="M304" s="7">
        <f t="shared" si="31"/>
        <v>499</v>
      </c>
      <c r="N304" s="7">
        <f t="shared" si="31"/>
        <v>357</v>
      </c>
    </row>
    <row r="305" spans="1:14" x14ac:dyDescent="0.25">
      <c r="A305" s="3">
        <v>77</v>
      </c>
      <c r="B305" s="4" t="s">
        <v>78</v>
      </c>
      <c r="C305" s="10">
        <v>1202</v>
      </c>
      <c r="D305" s="10">
        <v>927</v>
      </c>
      <c r="E305" s="10">
        <v>421</v>
      </c>
      <c r="F305" s="10">
        <v>362</v>
      </c>
      <c r="G305" s="10">
        <v>42</v>
      </c>
      <c r="H305" s="10">
        <v>33</v>
      </c>
      <c r="I305" s="10">
        <v>57</v>
      </c>
      <c r="J305" s="10">
        <v>50</v>
      </c>
      <c r="K305" s="10">
        <v>31</v>
      </c>
      <c r="L305" s="10">
        <v>26</v>
      </c>
      <c r="M305" s="7">
        <f t="shared" si="31"/>
        <v>1753</v>
      </c>
      <c r="N305" s="7">
        <f t="shared" si="31"/>
        <v>1398</v>
      </c>
    </row>
    <row r="306" spans="1:14" x14ac:dyDescent="0.25">
      <c r="A306" s="3">
        <v>78</v>
      </c>
      <c r="B306" s="4" t="s">
        <v>79</v>
      </c>
      <c r="C306" s="10">
        <v>1137</v>
      </c>
      <c r="D306" s="10">
        <v>823</v>
      </c>
      <c r="E306" s="10">
        <v>279</v>
      </c>
      <c r="F306" s="10">
        <v>242</v>
      </c>
      <c r="G306" s="10">
        <v>85</v>
      </c>
      <c r="H306" s="10">
        <v>74</v>
      </c>
      <c r="I306" s="10">
        <v>38</v>
      </c>
      <c r="J306" s="10">
        <v>30</v>
      </c>
      <c r="K306" s="10">
        <v>32</v>
      </c>
      <c r="L306" s="10">
        <v>22</v>
      </c>
      <c r="M306" s="7">
        <f t="shared" si="31"/>
        <v>1571</v>
      </c>
      <c r="N306" s="7">
        <f t="shared" si="31"/>
        <v>1191</v>
      </c>
    </row>
    <row r="307" spans="1:14" x14ac:dyDescent="0.25">
      <c r="A307" s="3">
        <v>79</v>
      </c>
      <c r="B307" s="4" t="s">
        <v>109</v>
      </c>
      <c r="C307" s="10">
        <v>242</v>
      </c>
      <c r="D307" s="10">
        <v>226</v>
      </c>
      <c r="E307" s="10">
        <v>115</v>
      </c>
      <c r="F307" s="10">
        <v>108</v>
      </c>
      <c r="G307" s="10">
        <v>3</v>
      </c>
      <c r="H307" s="10">
        <v>3</v>
      </c>
      <c r="I307" s="10">
        <v>13</v>
      </c>
      <c r="J307" s="10">
        <v>10</v>
      </c>
      <c r="K307" s="10">
        <v>5</v>
      </c>
      <c r="L307" s="10">
        <v>5</v>
      </c>
      <c r="M307" s="7">
        <f t="shared" si="31"/>
        <v>378</v>
      </c>
      <c r="N307" s="7">
        <f t="shared" si="31"/>
        <v>352</v>
      </c>
    </row>
    <row r="308" spans="1:14" x14ac:dyDescent="0.25">
      <c r="A308" s="3">
        <v>80</v>
      </c>
      <c r="B308" s="4" t="s">
        <v>143</v>
      </c>
      <c r="C308" s="10">
        <v>149</v>
      </c>
      <c r="D308" s="10">
        <v>149</v>
      </c>
      <c r="E308" s="10">
        <v>42</v>
      </c>
      <c r="F308" s="10">
        <v>42</v>
      </c>
      <c r="G308" s="10">
        <v>1</v>
      </c>
      <c r="H308" s="10">
        <v>1</v>
      </c>
      <c r="I308" s="10">
        <v>2</v>
      </c>
      <c r="J308" s="10">
        <v>2</v>
      </c>
      <c r="K308" s="10">
        <v>2</v>
      </c>
      <c r="L308" s="10">
        <v>2</v>
      </c>
      <c r="M308" s="7">
        <f t="shared" si="31"/>
        <v>196</v>
      </c>
      <c r="N308" s="7">
        <f t="shared" si="31"/>
        <v>196</v>
      </c>
    </row>
    <row r="309" spans="1:14" x14ac:dyDescent="0.25">
      <c r="A309" s="3">
        <v>81</v>
      </c>
      <c r="B309" s="4" t="s">
        <v>144</v>
      </c>
      <c r="C309" s="10">
        <v>207</v>
      </c>
      <c r="D309" s="10">
        <v>186</v>
      </c>
      <c r="E309" s="10">
        <v>76</v>
      </c>
      <c r="F309" s="10">
        <v>75</v>
      </c>
      <c r="G309" s="10">
        <v>6</v>
      </c>
      <c r="H309" s="10">
        <v>6</v>
      </c>
      <c r="I309" s="10">
        <v>4</v>
      </c>
      <c r="J309" s="10">
        <v>4</v>
      </c>
      <c r="K309" s="10">
        <v>6</v>
      </c>
      <c r="L309" s="10">
        <v>6</v>
      </c>
      <c r="M309" s="7">
        <f t="shared" si="31"/>
        <v>299</v>
      </c>
      <c r="N309" s="7">
        <f t="shared" si="31"/>
        <v>277</v>
      </c>
    </row>
    <row r="310" spans="1:14" x14ac:dyDescent="0.25">
      <c r="A310" s="3">
        <v>82</v>
      </c>
      <c r="B310" s="47" t="s">
        <v>145</v>
      </c>
      <c r="C310" s="48">
        <v>181</v>
      </c>
      <c r="D310" s="10">
        <v>171</v>
      </c>
      <c r="E310" s="10">
        <v>102</v>
      </c>
      <c r="F310" s="10">
        <v>100</v>
      </c>
      <c r="G310" s="10">
        <v>11</v>
      </c>
      <c r="H310" s="10">
        <v>10</v>
      </c>
      <c r="I310" s="10">
        <v>6</v>
      </c>
      <c r="J310" s="10">
        <v>6</v>
      </c>
      <c r="K310" s="10">
        <v>7</v>
      </c>
      <c r="L310" s="10">
        <v>7</v>
      </c>
      <c r="M310" s="7">
        <f t="shared" si="31"/>
        <v>307</v>
      </c>
      <c r="N310" s="7">
        <f t="shared" si="31"/>
        <v>294</v>
      </c>
    </row>
    <row r="311" spans="1:14" x14ac:dyDescent="0.25">
      <c r="A311" s="3">
        <v>83</v>
      </c>
      <c r="B311" s="4" t="s">
        <v>146</v>
      </c>
      <c r="C311" s="10">
        <v>63</v>
      </c>
      <c r="D311" s="10">
        <v>63</v>
      </c>
      <c r="E311" s="10">
        <v>34</v>
      </c>
      <c r="F311" s="10">
        <v>34</v>
      </c>
      <c r="G311" s="10">
        <v>0</v>
      </c>
      <c r="H311" s="10">
        <v>0</v>
      </c>
      <c r="I311" s="10">
        <v>5</v>
      </c>
      <c r="J311" s="10">
        <v>5</v>
      </c>
      <c r="K311" s="10">
        <v>2</v>
      </c>
      <c r="L311" s="10">
        <v>2</v>
      </c>
      <c r="M311" s="7">
        <f t="shared" si="31"/>
        <v>104</v>
      </c>
      <c r="N311" s="7">
        <f t="shared" si="31"/>
        <v>104</v>
      </c>
    </row>
    <row r="312" spans="1:14" x14ac:dyDescent="0.25">
      <c r="A312" s="3">
        <v>84</v>
      </c>
      <c r="B312" s="4" t="s">
        <v>147</v>
      </c>
      <c r="C312" s="10">
        <v>67</v>
      </c>
      <c r="D312" s="10">
        <v>66</v>
      </c>
      <c r="E312" s="10">
        <v>48</v>
      </c>
      <c r="F312" s="10">
        <v>48</v>
      </c>
      <c r="G312" s="10">
        <v>0</v>
      </c>
      <c r="H312" s="10">
        <v>0</v>
      </c>
      <c r="I312" s="10">
        <v>2</v>
      </c>
      <c r="J312" s="10">
        <v>2</v>
      </c>
      <c r="K312" s="10">
        <v>2</v>
      </c>
      <c r="L312" s="10">
        <v>2</v>
      </c>
      <c r="M312" s="7">
        <f t="shared" si="31"/>
        <v>119</v>
      </c>
      <c r="N312" s="7">
        <f t="shared" si="31"/>
        <v>118</v>
      </c>
    </row>
    <row r="313" spans="1:14" x14ac:dyDescent="0.25">
      <c r="A313" s="3">
        <v>85</v>
      </c>
      <c r="B313" s="4" t="s">
        <v>148</v>
      </c>
      <c r="C313" s="10">
        <v>17</v>
      </c>
      <c r="D313" s="10">
        <v>17</v>
      </c>
      <c r="E313" s="10">
        <v>24</v>
      </c>
      <c r="F313" s="10">
        <v>24</v>
      </c>
      <c r="G313" s="10">
        <v>0</v>
      </c>
      <c r="H313" s="10">
        <v>0</v>
      </c>
      <c r="I313" s="10">
        <v>0</v>
      </c>
      <c r="J313" s="10">
        <v>0</v>
      </c>
      <c r="K313" s="10">
        <v>1</v>
      </c>
      <c r="L313" s="10">
        <v>1</v>
      </c>
      <c r="M313" s="7">
        <f t="shared" si="31"/>
        <v>42</v>
      </c>
      <c r="N313" s="7">
        <f t="shared" si="31"/>
        <v>42</v>
      </c>
    </row>
    <row r="314" spans="1:14" x14ac:dyDescent="0.25">
      <c r="A314" s="3">
        <v>86</v>
      </c>
      <c r="B314" s="4" t="s">
        <v>80</v>
      </c>
      <c r="C314" s="10">
        <v>263</v>
      </c>
      <c r="D314" s="10">
        <v>208</v>
      </c>
      <c r="E314" s="10">
        <v>91</v>
      </c>
      <c r="F314" s="10">
        <v>84</v>
      </c>
      <c r="G314" s="10">
        <v>9</v>
      </c>
      <c r="H314" s="10">
        <v>8</v>
      </c>
      <c r="I314" s="10">
        <v>6</v>
      </c>
      <c r="J314" s="10">
        <v>6</v>
      </c>
      <c r="K314" s="10">
        <v>7</v>
      </c>
      <c r="L314" s="10">
        <v>5</v>
      </c>
      <c r="M314" s="7">
        <f t="shared" si="31"/>
        <v>376</v>
      </c>
      <c r="N314" s="7">
        <f t="shared" si="31"/>
        <v>311</v>
      </c>
    </row>
    <row r="315" spans="1:14" x14ac:dyDescent="0.25">
      <c r="A315" s="25"/>
      <c r="B315" s="8" t="s">
        <v>10</v>
      </c>
      <c r="C315" s="9">
        <f t="shared" ref="C315:N315" si="32">SUM(C302:C314)</f>
        <v>4797</v>
      </c>
      <c r="D315" s="9">
        <f t="shared" si="32"/>
        <v>3869</v>
      </c>
      <c r="E315" s="9">
        <f t="shared" si="32"/>
        <v>1768</v>
      </c>
      <c r="F315" s="9">
        <f t="shared" si="32"/>
        <v>1588</v>
      </c>
      <c r="G315" s="9">
        <f t="shared" si="32"/>
        <v>167</v>
      </c>
      <c r="H315" s="9">
        <f t="shared" si="32"/>
        <v>143</v>
      </c>
      <c r="I315" s="9">
        <f t="shared" si="32"/>
        <v>181</v>
      </c>
      <c r="J315" s="9">
        <f t="shared" si="32"/>
        <v>159</v>
      </c>
      <c r="K315" s="9">
        <f t="shared" si="32"/>
        <v>131</v>
      </c>
      <c r="L315" s="9">
        <f t="shared" si="32"/>
        <v>105</v>
      </c>
      <c r="M315" s="9">
        <f t="shared" si="32"/>
        <v>7044</v>
      </c>
      <c r="N315" s="9">
        <f t="shared" si="32"/>
        <v>5864</v>
      </c>
    </row>
    <row r="316" spans="1:14" ht="15.75" x14ac:dyDescent="0.25">
      <c r="A316" s="62" t="s">
        <v>81</v>
      </c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4"/>
    </row>
    <row r="317" spans="1:14" x14ac:dyDescent="0.25">
      <c r="A317" s="3">
        <v>87</v>
      </c>
      <c r="B317" s="4" t="s">
        <v>82</v>
      </c>
      <c r="C317" s="17">
        <v>1349</v>
      </c>
      <c r="D317" s="17">
        <v>1037</v>
      </c>
      <c r="E317" s="17">
        <v>445</v>
      </c>
      <c r="F317" s="17">
        <v>389</v>
      </c>
      <c r="G317" s="17">
        <v>72</v>
      </c>
      <c r="H317" s="17">
        <v>68</v>
      </c>
      <c r="I317" s="17">
        <v>38</v>
      </c>
      <c r="J317" s="17">
        <v>26</v>
      </c>
      <c r="K317" s="18">
        <v>29</v>
      </c>
      <c r="L317" s="18">
        <v>17</v>
      </c>
      <c r="M317" s="7">
        <f>C317+E317+I317+K317+G317</f>
        <v>1933</v>
      </c>
      <c r="N317" s="7">
        <f>D317+F317+J317+L317+H317</f>
        <v>1537</v>
      </c>
    </row>
    <row r="318" spans="1:14" x14ac:dyDescent="0.25">
      <c r="A318" s="3">
        <v>88</v>
      </c>
      <c r="B318" s="4" t="s">
        <v>93</v>
      </c>
      <c r="C318" s="17">
        <v>45</v>
      </c>
      <c r="D318" s="17">
        <v>24</v>
      </c>
      <c r="E318" s="17">
        <v>17</v>
      </c>
      <c r="F318" s="17">
        <v>6</v>
      </c>
      <c r="G318" s="17">
        <v>0</v>
      </c>
      <c r="H318" s="17">
        <v>0</v>
      </c>
      <c r="I318" s="17">
        <v>1</v>
      </c>
      <c r="J318" s="17">
        <v>1</v>
      </c>
      <c r="K318" s="18">
        <v>1</v>
      </c>
      <c r="L318" s="18">
        <v>0</v>
      </c>
      <c r="M318" s="7">
        <f t="shared" ref="M318:N321" si="33">C318+E318+I318+K318+G318</f>
        <v>64</v>
      </c>
      <c r="N318" s="7">
        <f t="shared" si="33"/>
        <v>31</v>
      </c>
    </row>
    <row r="319" spans="1:14" x14ac:dyDescent="0.25">
      <c r="A319" s="3">
        <v>89</v>
      </c>
      <c r="B319" s="4" t="s">
        <v>101</v>
      </c>
      <c r="C319" s="17">
        <v>29</v>
      </c>
      <c r="D319" s="17">
        <v>29</v>
      </c>
      <c r="E319" s="17">
        <v>15</v>
      </c>
      <c r="F319" s="17">
        <v>15</v>
      </c>
      <c r="G319" s="17">
        <v>1</v>
      </c>
      <c r="H319" s="17">
        <v>1</v>
      </c>
      <c r="I319" s="17">
        <v>2</v>
      </c>
      <c r="J319" s="17">
        <v>2</v>
      </c>
      <c r="K319" s="18">
        <v>0</v>
      </c>
      <c r="L319" s="18">
        <v>0</v>
      </c>
      <c r="M319" s="7">
        <f t="shared" si="33"/>
        <v>47</v>
      </c>
      <c r="N319" s="7">
        <f t="shared" si="33"/>
        <v>47</v>
      </c>
    </row>
    <row r="320" spans="1:14" x14ac:dyDescent="0.25">
      <c r="A320" s="3">
        <v>90</v>
      </c>
      <c r="B320" s="4" t="s">
        <v>83</v>
      </c>
      <c r="C320" s="19">
        <v>115</v>
      </c>
      <c r="D320" s="19">
        <v>54</v>
      </c>
      <c r="E320" s="19">
        <v>33</v>
      </c>
      <c r="F320" s="19">
        <v>27</v>
      </c>
      <c r="G320" s="19">
        <v>0</v>
      </c>
      <c r="H320" s="19">
        <v>0</v>
      </c>
      <c r="I320" s="19">
        <v>5</v>
      </c>
      <c r="J320" s="19">
        <v>1</v>
      </c>
      <c r="K320" s="18">
        <v>3</v>
      </c>
      <c r="L320" s="18">
        <v>1</v>
      </c>
      <c r="M320" s="7">
        <f t="shared" si="33"/>
        <v>156</v>
      </c>
      <c r="N320" s="7">
        <f t="shared" si="33"/>
        <v>83</v>
      </c>
    </row>
    <row r="321" spans="1:14" x14ac:dyDescent="0.25">
      <c r="A321" s="3">
        <v>91</v>
      </c>
      <c r="B321" s="15" t="s">
        <v>94</v>
      </c>
      <c r="C321" s="19">
        <v>61</v>
      </c>
      <c r="D321" s="19">
        <v>59</v>
      </c>
      <c r="E321" s="19">
        <v>20</v>
      </c>
      <c r="F321" s="19">
        <v>20</v>
      </c>
      <c r="G321" s="19">
        <v>5</v>
      </c>
      <c r="H321" s="19">
        <v>5</v>
      </c>
      <c r="I321" s="19">
        <v>0</v>
      </c>
      <c r="J321" s="19">
        <v>0</v>
      </c>
      <c r="K321" s="18">
        <v>0</v>
      </c>
      <c r="L321" s="18">
        <v>0</v>
      </c>
      <c r="M321" s="7">
        <f t="shared" si="33"/>
        <v>86</v>
      </c>
      <c r="N321" s="7">
        <f t="shared" si="33"/>
        <v>84</v>
      </c>
    </row>
    <row r="322" spans="1:14" x14ac:dyDescent="0.25">
      <c r="B322" s="8" t="s">
        <v>10</v>
      </c>
      <c r="C322" s="8">
        <f>SUM(C317:C321)</f>
        <v>1599</v>
      </c>
      <c r="D322" s="8">
        <f t="shared" ref="D322:N322" si="34">SUM(D317:D321)</f>
        <v>1203</v>
      </c>
      <c r="E322" s="8">
        <f t="shared" si="34"/>
        <v>530</v>
      </c>
      <c r="F322" s="8">
        <f t="shared" si="34"/>
        <v>457</v>
      </c>
      <c r="G322" s="8">
        <f t="shared" si="34"/>
        <v>78</v>
      </c>
      <c r="H322" s="8">
        <f t="shared" si="34"/>
        <v>74</v>
      </c>
      <c r="I322" s="8">
        <f t="shared" si="34"/>
        <v>46</v>
      </c>
      <c r="J322" s="8">
        <f t="shared" si="34"/>
        <v>30</v>
      </c>
      <c r="K322" s="8">
        <f t="shared" si="34"/>
        <v>33</v>
      </c>
      <c r="L322" s="8">
        <f t="shared" si="34"/>
        <v>18</v>
      </c>
      <c r="M322" s="8">
        <f t="shared" si="34"/>
        <v>2286</v>
      </c>
      <c r="N322" s="8">
        <f t="shared" si="34"/>
        <v>1782</v>
      </c>
    </row>
    <row r="323" spans="1:14" ht="15.75" x14ac:dyDescent="0.25">
      <c r="A323" s="59" t="s">
        <v>10</v>
      </c>
      <c r="B323" s="59"/>
      <c r="C323" s="46">
        <f t="shared" ref="C323:N323" si="35">SUM(C226+C273+C300+C315+C322)</f>
        <v>51192</v>
      </c>
      <c r="D323" s="46">
        <f t="shared" si="35"/>
        <v>33006</v>
      </c>
      <c r="E323" s="46">
        <f t="shared" si="35"/>
        <v>15458</v>
      </c>
      <c r="F323" s="46">
        <f t="shared" si="35"/>
        <v>12725</v>
      </c>
      <c r="G323" s="46">
        <f t="shared" si="35"/>
        <v>3110</v>
      </c>
      <c r="H323" s="46">
        <f t="shared" si="35"/>
        <v>2160</v>
      </c>
      <c r="I323" s="46">
        <f t="shared" si="35"/>
        <v>2670</v>
      </c>
      <c r="J323" s="46">
        <f t="shared" si="35"/>
        <v>2258</v>
      </c>
      <c r="K323" s="46">
        <f t="shared" si="35"/>
        <v>1927</v>
      </c>
      <c r="L323" s="46">
        <f t="shared" si="35"/>
        <v>1541</v>
      </c>
      <c r="M323" s="46">
        <f t="shared" si="35"/>
        <v>74357</v>
      </c>
      <c r="N323" s="46">
        <f t="shared" si="35"/>
        <v>51690</v>
      </c>
    </row>
  </sheetData>
  <mergeCells count="54">
    <mergeCell ref="A1:N1"/>
    <mergeCell ref="A2:N2"/>
    <mergeCell ref="A3:N3"/>
    <mergeCell ref="A4:A5"/>
    <mergeCell ref="B4:B5"/>
    <mergeCell ref="C4:D4"/>
    <mergeCell ref="E4:F4"/>
    <mergeCell ref="G4:H4"/>
    <mergeCell ref="I4:J4"/>
    <mergeCell ref="K4:L4"/>
    <mergeCell ref="M4:M5"/>
    <mergeCell ref="N4:N5"/>
    <mergeCell ref="A6:N6"/>
    <mergeCell ref="A11:N11"/>
    <mergeCell ref="A58:N58"/>
    <mergeCell ref="A111:N111"/>
    <mergeCell ref="A193:N193"/>
    <mergeCell ref="M112:M113"/>
    <mergeCell ref="N112:N113"/>
    <mergeCell ref="A114:N114"/>
    <mergeCell ref="A119:N119"/>
    <mergeCell ref="A208:N208"/>
    <mergeCell ref="A215:B215"/>
    <mergeCell ref="A217:N217"/>
    <mergeCell ref="A85:N85"/>
    <mergeCell ref="A100:N100"/>
    <mergeCell ref="A107:B107"/>
    <mergeCell ref="A109:N109"/>
    <mergeCell ref="A110:N110"/>
    <mergeCell ref="A166:N166"/>
    <mergeCell ref="A112:A113"/>
    <mergeCell ref="B112:B113"/>
    <mergeCell ref="C112:D112"/>
    <mergeCell ref="E112:F112"/>
    <mergeCell ref="G112:H112"/>
    <mergeCell ref="I112:J112"/>
    <mergeCell ref="K112:L112"/>
    <mergeCell ref="A218:N218"/>
    <mergeCell ref="A219:N219"/>
    <mergeCell ref="A220:A221"/>
    <mergeCell ref="B220:B221"/>
    <mergeCell ref="C220:D220"/>
    <mergeCell ref="E220:F220"/>
    <mergeCell ref="G220:H220"/>
    <mergeCell ref="I220:J220"/>
    <mergeCell ref="K220:L220"/>
    <mergeCell ref="M220:M221"/>
    <mergeCell ref="A323:B323"/>
    <mergeCell ref="N220:N221"/>
    <mergeCell ref="A222:N222"/>
    <mergeCell ref="A227:N227"/>
    <mergeCell ref="A274:N274"/>
    <mergeCell ref="A301:N301"/>
    <mergeCell ref="A316:N3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Jan-March2023</vt:lpstr>
      <vt:lpstr>April-June2023</vt:lpstr>
      <vt:lpstr>July-Sep2023</vt:lpstr>
      <vt:lpstr>Oct- Dec2023</vt:lpstr>
      <vt:lpstr>Jan-March2024</vt:lpstr>
      <vt:lpstr>April-June2024</vt:lpstr>
      <vt:lpstr>July-Sep2024</vt:lpstr>
      <vt:lpstr>Oct-Dec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2012-07-31T16:58:33Z</dcterms:modified>
</cp:coreProperties>
</file>