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2. February 2026\19.02.2026\SPI Email 19.02.2026\E-Office Files\"/>
    </mc:Choice>
  </mc:AlternateContent>
  <xr:revisionPtr revIDLastSave="0" documentId="13_ncr:1_{8B398360-EA91-4777-9FA0-E34E484965D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8" i="2"/>
  <c r="L38" i="2"/>
  <c r="K38" i="2"/>
  <c r="J38" i="2"/>
  <c r="M24" i="2"/>
  <c r="M64" i="2" s="1"/>
  <c r="L24" i="2"/>
  <c r="L64" i="2" s="1"/>
  <c r="K24" i="2"/>
  <c r="K64" i="2" s="1"/>
  <c r="J24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82" i="3"/>
  <c r="B69" i="3"/>
  <c r="C82" i="3" l="1"/>
  <c r="B68" i="3"/>
  <c r="C69" i="3" s="1"/>
  <c r="B80" i="3"/>
  <c r="B66" i="3"/>
  <c r="D66" i="3" s="1"/>
  <c r="D41" i="3"/>
  <c r="C41" i="3"/>
  <c r="D40" i="3"/>
  <c r="C40" i="3"/>
  <c r="C68" i="3" l="1"/>
  <c r="D80" i="3"/>
  <c r="B65" i="3"/>
  <c r="D65" i="3" s="1"/>
  <c r="B79" i="3"/>
  <c r="B64" i="3"/>
  <c r="B63" i="3"/>
  <c r="C63" i="3" s="1"/>
  <c r="D79" i="3" l="1"/>
  <c r="D82" i="3"/>
  <c r="D64" i="3"/>
  <c r="D69" i="3"/>
  <c r="D68" i="3"/>
  <c r="C80" i="3"/>
  <c r="C66" i="3"/>
  <c r="C65" i="3"/>
  <c r="C79" i="3"/>
  <c r="D63" i="3"/>
  <c r="C64" i="3"/>
</calcChain>
</file>

<file path=xl/sharedStrings.xml><?xml version="1.0" encoding="utf-8"?>
<sst xmlns="http://schemas.openxmlformats.org/spreadsheetml/2006/main" count="253" uniqueCount="156">
  <si>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</si>
  <si>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</si>
  <si>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</si>
  <si>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</si>
  <si>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</si>
  <si>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</si>
  <si>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</si>
  <si>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</si>
  <si>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</si>
  <si>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</si>
  <si>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</si>
  <si>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</si>
  <si>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</si>
  <si>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</si>
  <si>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</si>
  <si>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</si>
  <si>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</si>
  <si>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</si>
  <si>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</si>
  <si>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</si>
  <si>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</si>
  <si>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</si>
  <si>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</si>
  <si>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</si>
  <si>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</si>
  <si>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</si>
  <si>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</si>
  <si>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</si>
  <si>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</si>
  <si>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</si>
  <si>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</si>
  <si>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</si>
  <si>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</si>
  <si>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</si>
  <si>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</si>
  <si>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</si>
  <si>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</si>
  <si>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</si>
  <si>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</si>
  <si>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</si>
  <si>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</si>
  <si>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</si>
  <si>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</si>
  <si>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</si>
  <si>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</si>
  <si>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</si>
  <si>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</si>
  <si>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</si>
  <si>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</si>
  <si>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</si>
  <si>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</si>
  <si>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</si>
  <si>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</si>
  <si>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</si>
  <si>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</si>
  <si>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</si>
  <si>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</si>
  <si>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</si>
  <si>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</si>
  <si>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</si>
  <si>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</si>
  <si>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</si>
  <si>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</si>
  <si>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</si>
  <si>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</si>
  <si>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</si>
  <si>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</si>
  <si>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</si>
  <si>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</si>
  <si>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</si>
  <si>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</si>
  <si>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</si>
  <si>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</si>
  <si>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</si>
  <si>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</si>
  <si>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</si>
  <si>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</si>
  <si>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</si>
  <si>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</si>
  <si>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</si>
  <si>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</si>
  <si>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</si>
  <si>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</si>
  <si>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</si>
  <si>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</si>
  <si>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</si>
  <si>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</si>
  <si>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</si>
  <si>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</si>
  <si>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</si>
  <si>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</si>
  <si>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</si>
  <si>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</si>
  <si>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</si>
  <si>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</si>
  <si>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</si>
  <si>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</si>
  <si>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</si>
  <si>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</si>
  <si>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</si>
  <si>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</si>
  <si>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</si>
  <si>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</si>
  <si>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</si>
  <si>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</si>
  <si>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</si>
  <si>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</si>
  <si>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</si>
  <si>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</si>
  <si>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</si>
  <si>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</si>
  <si>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</si>
  <si>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</si>
  <si>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</si>
  <si>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</si>
  <si>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</si>
  <si>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</si>
  <si>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</si>
  <si>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</si>
  <si>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</si>
  <si>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</si>
  <si>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</si>
  <si>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</si>
  <si>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</si>
  <si>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</si>
  <si>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</si>
  <si>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</si>
  <si>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</si>
  <si>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</si>
  <si>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</si>
  <si>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</si>
  <si>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</si>
  <si>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18-12-2025</t>
  </si>
  <si>
    <t>24-12-2025</t>
  </si>
  <si>
    <t>01-01-2026</t>
  </si>
  <si>
    <t>08-01-2026</t>
  </si>
  <si>
    <t>15-01-2026</t>
  </si>
  <si>
    <t>22-01-2026</t>
  </si>
  <si>
    <t>29-01-2026</t>
  </si>
  <si>
    <t>04-02-2026</t>
  </si>
  <si>
    <t>12-02-2026</t>
  </si>
  <si>
    <t>Dated: 19.02.2026</t>
  </si>
  <si>
    <t>U.O.NO.PBS.PS.SPI-1516(01)/2019-153</t>
  </si>
  <si>
    <t>Subject:   Sensitive Price Indicator (SPI) for the week ended on 19-02-2026.</t>
  </si>
  <si>
    <t>For the week ended on February 19, 2026, the SPI and percentage changes by</t>
  </si>
  <si>
    <t>SPI for week ended on
19-02-2026     12-02-26     20-02-25</t>
  </si>
  <si>
    <t>% change over
12-02-26     20-02-25</t>
  </si>
  <si>
    <t>19-02-2026</t>
  </si>
  <si>
    <t>The comparative changes in prices i.e. increase, decrease and unchanged for the week ended on 19-02-2026 over</t>
  </si>
  <si>
    <t>previous and corresponding weeks ended on 12-02-2026 and 20-02-2025 repectively are as follows:</t>
  </si>
  <si>
    <t>Prices in Rs.
on
19.02.26 12.02.26 20.02.25</t>
  </si>
  <si>
    <t>%change                col. 3 over                  12.02.26 20.02.25</t>
  </si>
  <si>
    <t>i.    Average prices of the following 17 items registered INCREASE.</t>
  </si>
  <si>
    <t>ii.    Average prices of the following 12 items registered DECREASE.</t>
  </si>
  <si>
    <t>iii.    Average prices of the following 22 items remained UNCHANGED</t>
  </si>
  <si>
    <t xml:space="preserve">Gas Charges upto 3.3719 MMBTU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</si>
</sst>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topLeftCell="A22" zoomScaleNormal="100" zoomScaleSheetLayoutView="100" workbookViewId="0">
      <selection activeCell="M40" sqref="M40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62" t="s">
        <v>116</v>
      </c>
      <c r="B1" s="63"/>
      <c r="C1" s="63"/>
      <c r="D1" s="63"/>
      <c r="E1" s="63"/>
      <c r="F1" s="63"/>
      <c r="G1" s="63"/>
      <c r="H1" s="63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idden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15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idden="1" x14ac:dyDescent="0.25">
      <c r="A4" s="56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5" x14ac:dyDescent="0.25">
      <c r="A5" s="66"/>
      <c r="B5" s="65"/>
      <c r="C5" s="65"/>
      <c r="D5" s="65"/>
      <c r="E5" s="65"/>
      <c r="F5" s="65"/>
      <c r="G5" s="65"/>
      <c r="H5" s="6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hidden="1" x14ac:dyDescent="0.25">
      <c r="A6" s="56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5" ht="18" x14ac:dyDescent="0.25">
      <c r="A7" s="67" t="s">
        <v>1</v>
      </c>
      <c r="B7" s="68"/>
      <c r="C7" s="68"/>
      <c r="D7" s="68"/>
      <c r="E7" s="68"/>
      <c r="F7" s="68"/>
      <c r="G7" s="68"/>
      <c r="H7" s="68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ht="30" customHeight="1" x14ac:dyDescent="0.25">
      <c r="A8" s="43"/>
      <c r="B8" s="43"/>
      <c r="C8" s="43"/>
      <c r="D8" s="43"/>
      <c r="E8" s="43"/>
      <c r="F8" s="43"/>
      <c r="G8" s="43"/>
      <c r="H8" s="43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spans="1:25" x14ac:dyDescent="0.25">
      <c r="A9" s="43" t="s">
        <v>143</v>
      </c>
      <c r="B9" s="43"/>
      <c r="C9" s="43"/>
      <c r="D9" s="43"/>
      <c r="E9" s="43"/>
      <c r="F9" s="43"/>
      <c r="G9" s="43"/>
      <c r="H9" s="43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spans="1:25" x14ac:dyDescent="0.25">
      <c r="A10" s="43"/>
      <c r="B10" s="43"/>
      <c r="C10" s="43"/>
      <c r="D10" s="43"/>
      <c r="E10" s="43"/>
      <c r="F10" s="43"/>
      <c r="G10" s="43"/>
      <c r="H10" s="43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hidden="1" x14ac:dyDescent="0.25">
      <c r="A11" s="43"/>
      <c r="B11" s="43"/>
      <c r="C11" s="43"/>
      <c r="D11" s="43"/>
      <c r="E11" s="43"/>
      <c r="F11" s="43"/>
      <c r="G11" s="43"/>
      <c r="H11" s="43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x14ac:dyDescent="0.25">
      <c r="A12" s="43"/>
      <c r="B12" s="43" t="s">
        <v>2</v>
      </c>
      <c r="C12" s="43"/>
      <c r="D12" s="43"/>
      <c r="E12" s="43"/>
      <c r="F12" s="43"/>
      <c r="G12" s="43"/>
      <c r="H12" s="43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 x14ac:dyDescent="0.25">
      <c r="A13" s="43" t="s">
        <v>3</v>
      </c>
      <c r="B13" s="43"/>
      <c r="C13" s="43"/>
      <c r="D13" s="43"/>
      <c r="E13" s="43"/>
      <c r="F13" s="43"/>
      <c r="G13" s="43"/>
      <c r="H13" s="43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x14ac:dyDescent="0.25">
      <c r="A14" s="43"/>
      <c r="B14" s="43"/>
      <c r="C14" s="43"/>
      <c r="D14" s="43"/>
      <c r="E14" s="43"/>
      <c r="F14" s="43"/>
      <c r="G14" s="43"/>
      <c r="H14" s="43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 hidden="1" x14ac:dyDescent="0.25">
      <c r="A15" s="43"/>
      <c r="B15" s="43"/>
      <c r="C15" s="43"/>
      <c r="D15" s="43"/>
      <c r="E15" s="43"/>
      <c r="F15" s="43"/>
      <c r="G15" s="43"/>
      <c r="H15" s="43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 x14ac:dyDescent="0.25">
      <c r="A16" s="44" t="s">
        <v>4</v>
      </c>
      <c r="B16" s="43" t="s">
        <v>144</v>
      </c>
      <c r="C16" s="43"/>
      <c r="D16" s="43"/>
      <c r="E16" s="43"/>
      <c r="F16" s="43"/>
      <c r="G16" s="43"/>
      <c r="H16" s="43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1:25" x14ac:dyDescent="0.25">
      <c r="A17" s="44" t="s">
        <v>5</v>
      </c>
      <c r="B17" s="43"/>
      <c r="C17" s="43"/>
      <c r="D17" s="43"/>
      <c r="E17" s="43"/>
      <c r="F17" s="43"/>
      <c r="G17" s="43"/>
      <c r="H17" s="43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pans="1:25" ht="9.9499999999999993" customHeight="1" x14ac:dyDescent="0.25">
      <c r="A18" s="44"/>
      <c r="B18" s="43"/>
      <c r="C18" s="43"/>
      <c r="D18" s="43"/>
      <c r="E18" s="43"/>
      <c r="F18" s="43"/>
      <c r="G18" s="43"/>
      <c r="H18" s="43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spans="1:25" x14ac:dyDescent="0.25">
      <c r="A19" s="44"/>
      <c r="B19" s="69" t="s">
        <v>6</v>
      </c>
      <c r="C19" s="69"/>
      <c r="D19" s="69"/>
      <c r="E19" s="69"/>
      <c r="F19" s="69"/>
      <c r="G19" s="69"/>
      <c r="H19" s="69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pans="1:25" ht="30" customHeight="1" x14ac:dyDescent="0.25">
      <c r="A20" s="44"/>
      <c r="B20" s="61" t="s">
        <v>117</v>
      </c>
      <c r="C20" s="61"/>
      <c r="D20" s="61" t="s">
        <v>145</v>
      </c>
      <c r="E20" s="61"/>
      <c r="F20" s="61"/>
      <c r="G20" s="61" t="s">
        <v>146</v>
      </c>
      <c r="H20" s="61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</row>
    <row r="21" spans="1:25" ht="26.25" customHeight="1" x14ac:dyDescent="0.25">
      <c r="A21" s="45"/>
      <c r="B21" s="71" t="s">
        <v>7</v>
      </c>
      <c r="C21" s="71"/>
      <c r="D21" s="46">
        <v>325.8</v>
      </c>
      <c r="E21" s="46">
        <v>322.23</v>
      </c>
      <c r="F21" s="46">
        <v>308.82</v>
      </c>
      <c r="G21" s="46">
        <f t="shared" ref="G21:G26" si="0">D21/E21*100-100</f>
        <v>1.1079042919653688</v>
      </c>
      <c r="H21" s="46">
        <f t="shared" ref="H21:H26" si="1">D21/F21*100-100</f>
        <v>5.4983485525548872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</row>
    <row r="22" spans="1:25" ht="26.25" customHeight="1" x14ac:dyDescent="0.25">
      <c r="A22" s="45"/>
      <c r="B22" s="71" t="s">
        <v>8</v>
      </c>
      <c r="C22" s="71"/>
      <c r="D22" s="46">
        <v>327.44</v>
      </c>
      <c r="E22" s="46">
        <v>322.60000000000002</v>
      </c>
      <c r="F22" s="46">
        <v>306.64</v>
      </c>
      <c r="G22" s="46">
        <f t="shared" si="0"/>
        <v>1.5003099814011165</v>
      </c>
      <c r="H22" s="46">
        <f t="shared" si="1"/>
        <v>6.7831985390033935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</row>
    <row r="23" spans="1:25" ht="26.25" customHeight="1" x14ac:dyDescent="0.25">
      <c r="A23" s="45"/>
      <c r="B23" s="71" t="s">
        <v>9</v>
      </c>
      <c r="C23" s="71"/>
      <c r="D23" s="46">
        <v>347.84</v>
      </c>
      <c r="E23" s="46">
        <v>344.3</v>
      </c>
      <c r="F23" s="46">
        <v>329.42</v>
      </c>
      <c r="G23" s="46">
        <f t="shared" si="0"/>
        <v>1.0281731048504099</v>
      </c>
      <c r="H23" s="46">
        <f t="shared" si="1"/>
        <v>5.5916459231376336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</row>
    <row r="24" spans="1:25" ht="26.25" customHeight="1" x14ac:dyDescent="0.25">
      <c r="A24" s="45"/>
      <c r="B24" s="71" t="s">
        <v>10</v>
      </c>
      <c r="C24" s="71"/>
      <c r="D24" s="46">
        <v>334.17</v>
      </c>
      <c r="E24" s="46">
        <v>331.13</v>
      </c>
      <c r="F24" s="46">
        <v>318.81</v>
      </c>
      <c r="G24" s="46">
        <f t="shared" si="0"/>
        <v>0.91806843233774771</v>
      </c>
      <c r="H24" s="46">
        <f t="shared" si="1"/>
        <v>4.8179166274583594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</row>
    <row r="25" spans="1:25" ht="26.25" customHeight="1" x14ac:dyDescent="0.25">
      <c r="A25" s="45"/>
      <c r="B25" s="71" t="s">
        <v>11</v>
      </c>
      <c r="C25" s="71"/>
      <c r="D25" s="46">
        <v>332.8</v>
      </c>
      <c r="E25" s="46">
        <v>330.23</v>
      </c>
      <c r="F25" s="46">
        <v>320.54000000000002</v>
      </c>
      <c r="G25" s="46">
        <f t="shared" si="0"/>
        <v>0.77824546528178473</v>
      </c>
      <c r="H25" s="46">
        <f t="shared" si="1"/>
        <v>3.8247956573282522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1:25" ht="26.25" customHeight="1" x14ac:dyDescent="0.25">
      <c r="A26" s="45"/>
      <c r="B26" s="71" t="s">
        <v>12</v>
      </c>
      <c r="C26" s="71"/>
      <c r="D26" s="46">
        <v>335.67</v>
      </c>
      <c r="E26" s="46">
        <v>331.81</v>
      </c>
      <c r="F26" s="46">
        <v>319.12</v>
      </c>
      <c r="G26" s="46">
        <f t="shared" si="0"/>
        <v>1.1633163557457635</v>
      </c>
      <c r="H26" s="46">
        <f t="shared" si="1"/>
        <v>5.1861368764101456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</row>
    <row r="27" spans="1:25" x14ac:dyDescent="0.25">
      <c r="A27" s="45"/>
      <c r="B27" s="47"/>
      <c r="C27" s="47"/>
      <c r="D27" s="47"/>
      <c r="E27" s="47"/>
      <c r="F27" s="47"/>
      <c r="G27" s="47"/>
      <c r="H27" s="47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25" hidden="1" x14ac:dyDescent="0.25">
      <c r="A28" s="45"/>
      <c r="B28" s="47"/>
      <c r="C28" s="47"/>
      <c r="D28" s="47"/>
      <c r="E28" s="47"/>
      <c r="F28" s="47"/>
      <c r="G28" s="47"/>
      <c r="H28" s="47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25" x14ac:dyDescent="0.25">
      <c r="A29" s="44" t="s">
        <v>13</v>
      </c>
      <c r="B29" s="43" t="s">
        <v>14</v>
      </c>
      <c r="C29" s="43"/>
      <c r="D29" s="43"/>
      <c r="E29" s="43"/>
      <c r="F29" s="43"/>
      <c r="G29" s="43"/>
      <c r="H29" s="43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spans="1:25" x14ac:dyDescent="0.25">
      <c r="A30" s="44" t="s">
        <v>15</v>
      </c>
      <c r="B30" s="43"/>
      <c r="C30" s="43"/>
      <c r="D30" s="43"/>
      <c r="E30" s="43"/>
      <c r="F30" s="43"/>
      <c r="G30" s="43"/>
      <c r="H30" s="43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</row>
    <row r="31" spans="1:25" ht="9.9499999999999993" customHeight="1" x14ac:dyDescent="0.25">
      <c r="A31" s="44"/>
      <c r="B31" s="43"/>
      <c r="C31" s="43"/>
      <c r="D31" s="43"/>
      <c r="E31" s="43"/>
      <c r="F31" s="43"/>
      <c r="G31" s="43"/>
      <c r="H31" s="43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</row>
    <row r="32" spans="1:25" x14ac:dyDescent="0.25">
      <c r="A32" s="44"/>
      <c r="B32" s="69" t="s">
        <v>6</v>
      </c>
      <c r="C32" s="69"/>
      <c r="D32" s="69"/>
      <c r="E32" s="69"/>
      <c r="F32" s="69"/>
      <c r="G32" s="69"/>
      <c r="H32" s="69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</row>
    <row r="33" spans="1:25" ht="39" x14ac:dyDescent="0.25">
      <c r="A33" s="44"/>
      <c r="B33" s="57" t="s">
        <v>16</v>
      </c>
      <c r="C33" s="57" t="s">
        <v>118</v>
      </c>
      <c r="D33" s="70" t="s">
        <v>17</v>
      </c>
      <c r="E33" s="70"/>
      <c r="F33" s="57" t="s">
        <v>18</v>
      </c>
      <c r="G33" s="70" t="s">
        <v>17</v>
      </c>
      <c r="H33" s="70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</row>
    <row r="34" spans="1:25" ht="26.25" customHeight="1" x14ac:dyDescent="0.25">
      <c r="A34" s="45"/>
      <c r="B34" s="48" t="s">
        <v>132</v>
      </c>
      <c r="C34" s="46">
        <v>327.07</v>
      </c>
      <c r="D34" s="46">
        <f>C34/326.84*100-100</f>
        <v>7.0370823644609004E-2</v>
      </c>
      <c r="E34" s="46">
        <f>C34/319.44*100-100</f>
        <v>2.3885549711996106</v>
      </c>
      <c r="F34" s="46">
        <v>336.53</v>
      </c>
      <c r="G34" s="46">
        <f>F34/335.73*100-100</f>
        <v>0.23828671849402383</v>
      </c>
      <c r="H34" s="46">
        <f>F34/324.38*100-100</f>
        <v>3.7456070041309601</v>
      </c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</row>
    <row r="35" spans="1:25" ht="26.25" customHeight="1" x14ac:dyDescent="0.25">
      <c r="A35" s="45"/>
      <c r="B35" s="48" t="s">
        <v>133</v>
      </c>
      <c r="C35" s="46">
        <v>326</v>
      </c>
      <c r="D35" s="46">
        <f>C35/327.07*100-100</f>
        <v>-0.32714709389426844</v>
      </c>
      <c r="E35" s="46">
        <f>C35/321.65*100-100</f>
        <v>1.3524016788434778</v>
      </c>
      <c r="F35" s="46">
        <v>336.22</v>
      </c>
      <c r="G35" s="46">
        <f>F35/336.53*100-100</f>
        <v>-9.2116601788831076E-2</v>
      </c>
      <c r="H35" s="46">
        <f>F35/326.96*100-100</f>
        <v>2.8321507218008577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</row>
    <row r="36" spans="1:25" ht="26.25" customHeight="1" x14ac:dyDescent="0.25">
      <c r="A36" s="45"/>
      <c r="B36" s="48" t="s">
        <v>134</v>
      </c>
      <c r="C36" s="46">
        <v>323.98</v>
      </c>
      <c r="D36" s="46">
        <f>C36/326*100-100</f>
        <v>-0.61963190184049211</v>
      </c>
      <c r="E36" s="46">
        <f>C36/320.01*100-100</f>
        <v>1.2405862316802683</v>
      </c>
      <c r="F36" s="46">
        <v>333.96</v>
      </c>
      <c r="G36" s="46">
        <f>F36/336.22*100-100</f>
        <v>-0.67217893046220922</v>
      </c>
      <c r="H36" s="46">
        <f>F36/326.1*100-100</f>
        <v>2.4103035878564754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</row>
    <row r="37" spans="1:25" ht="26.25" customHeight="1" x14ac:dyDescent="0.25">
      <c r="A37" s="45"/>
      <c r="B37" s="48" t="s">
        <v>135</v>
      </c>
      <c r="C37" s="46">
        <v>324.37</v>
      </c>
      <c r="D37" s="46">
        <f>C37/323.98*100-100</f>
        <v>0.12037780109884011</v>
      </c>
      <c r="E37" s="46">
        <f>C37/316.72*100-100</f>
        <v>2.4153826723920133</v>
      </c>
      <c r="F37" s="46">
        <v>334.35</v>
      </c>
      <c r="G37" s="46">
        <f>F37/333.96*100-100</f>
        <v>0.11678045274885562</v>
      </c>
      <c r="H37" s="46">
        <f>F37/323.97*100-100</f>
        <v>3.2040003704046711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25" ht="26.25" customHeight="1" x14ac:dyDescent="0.25">
      <c r="A38" s="45"/>
      <c r="B38" s="48" t="s">
        <v>136</v>
      </c>
      <c r="C38" s="46">
        <v>325.27999999999997</v>
      </c>
      <c r="D38" s="46">
        <f>C38/324.37*100-100</f>
        <v>0.28054382341152007</v>
      </c>
      <c r="E38" s="46">
        <f>C38/314.75*100-100</f>
        <v>3.3455123113582204</v>
      </c>
      <c r="F38" s="46">
        <v>335.2</v>
      </c>
      <c r="G38" s="46">
        <f>F38/334.35*100-100</f>
        <v>0.25422461492448178</v>
      </c>
      <c r="H38" s="46">
        <f>F38/322.71*100-100</f>
        <v>3.8703479904558264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25" ht="26.25" customHeight="1" x14ac:dyDescent="0.25">
      <c r="A39" s="45"/>
      <c r="B39" s="48" t="s">
        <v>137</v>
      </c>
      <c r="C39" s="46">
        <v>324.3</v>
      </c>
      <c r="D39" s="46">
        <f>C39/325.28*100-100</f>
        <v>-0.30127889818001563</v>
      </c>
      <c r="E39" s="46">
        <f>C39/311.47*100-100</f>
        <v>4.119176806755064</v>
      </c>
      <c r="F39" s="46">
        <v>333.6</v>
      </c>
      <c r="G39" s="46">
        <f>F39/335.2*100-100</f>
        <v>-0.47732696897372762</v>
      </c>
      <c r="H39" s="46">
        <f>F39/320.21*100-100</f>
        <v>4.1816308047843762</v>
      </c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</row>
    <row r="40" spans="1:25" ht="26.25" customHeight="1" x14ac:dyDescent="0.25">
      <c r="A40" s="45"/>
      <c r="B40" s="48" t="s">
        <v>138</v>
      </c>
      <c r="C40" s="46">
        <v>323.8</v>
      </c>
      <c r="D40" s="46">
        <f>C40/324.3*100-100</f>
        <v>-0.15417823003392073</v>
      </c>
      <c r="E40" s="46">
        <f>C40/309.85*100-100</f>
        <v>4.5021784734548902</v>
      </c>
      <c r="F40" s="46">
        <v>333.49</v>
      </c>
      <c r="G40" s="46">
        <f>F40/333.6*100-100</f>
        <v>-3.2973621103110418E-2</v>
      </c>
      <c r="H40" s="46">
        <f>F40/319.06*100-100</f>
        <v>4.5226603146743685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ht="26.25" customHeight="1" x14ac:dyDescent="0.25">
      <c r="A41" s="45"/>
      <c r="B41" s="48" t="s">
        <v>139</v>
      </c>
      <c r="C41" s="46">
        <v>324.23</v>
      </c>
      <c r="D41" s="46">
        <f>C41/323.8*100-100</f>
        <v>0.13279802347128111</v>
      </c>
      <c r="E41" s="46">
        <f>C41/308.96*100-100</f>
        <v>4.9423873640600675</v>
      </c>
      <c r="F41" s="46">
        <v>333.79</v>
      </c>
      <c r="G41" s="46">
        <f>F41/333.49*100-100</f>
        <v>8.9957719871662789E-2</v>
      </c>
      <c r="H41" s="46">
        <f>F41/318.38*100-100</f>
        <v>4.8401281487530809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</row>
    <row r="42" spans="1:25" ht="26.25" customHeight="1" x14ac:dyDescent="0.25">
      <c r="A42" s="45"/>
      <c r="B42" s="48" t="s">
        <v>140</v>
      </c>
      <c r="C42" s="46">
        <v>322.23</v>
      </c>
      <c r="D42" s="46">
        <f>C42/324.23*100-100</f>
        <v>-0.61684606606421255</v>
      </c>
      <c r="E42" s="46">
        <f>C42/308.24*100-100</f>
        <v>4.5386711653257095</v>
      </c>
      <c r="F42" s="46">
        <v>331.81</v>
      </c>
      <c r="G42" s="46">
        <f>F42/333.79*100-100</f>
        <v>-0.59318733335331331</v>
      </c>
      <c r="H42" s="46">
        <f>F42/318.26*100-100</f>
        <v>4.2575252937849655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ht="26.25" customHeight="1" x14ac:dyDescent="0.25">
      <c r="A43" s="45"/>
      <c r="B43" s="48" t="s">
        <v>147</v>
      </c>
      <c r="C43" s="46">
        <v>325.8</v>
      </c>
      <c r="D43" s="46">
        <f>C43/322.23*100-100</f>
        <v>1.1079042919653688</v>
      </c>
      <c r="E43" s="46">
        <f>C43/308.82*100-100</f>
        <v>5.4983485525548872</v>
      </c>
      <c r="F43" s="46">
        <v>335.67</v>
      </c>
      <c r="G43" s="46">
        <f>F43/331.81*100-100</f>
        <v>1.1633163557457635</v>
      </c>
      <c r="H43" s="46">
        <f>F43/319.12*100-100</f>
        <v>5.1861368764101456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</row>
    <row r="44" spans="1:25" x14ac:dyDescent="0.25">
      <c r="A44" s="45"/>
      <c r="B44" s="47"/>
      <c r="C44" s="47"/>
      <c r="D44" s="47"/>
      <c r="E44" s="47"/>
      <c r="F44" s="47"/>
      <c r="G44" s="47"/>
      <c r="H44" s="47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idden="1" x14ac:dyDescent="0.25">
      <c r="A45" s="45"/>
      <c r="B45" s="47"/>
      <c r="C45" s="47"/>
      <c r="D45" s="47"/>
      <c r="E45" s="47"/>
      <c r="F45" s="47"/>
      <c r="G45" s="47"/>
      <c r="H45" s="47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</row>
    <row r="46" spans="1:25" x14ac:dyDescent="0.25">
      <c r="A46" s="44" t="s">
        <v>19</v>
      </c>
      <c r="B46" s="43" t="s">
        <v>20</v>
      </c>
      <c r="C46" s="43"/>
      <c r="D46" s="43"/>
      <c r="E46" s="43"/>
      <c r="F46" s="43"/>
      <c r="G46" s="43"/>
      <c r="H46" s="43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</row>
    <row r="47" spans="1:25" x14ac:dyDescent="0.25">
      <c r="A47" s="43" t="s">
        <v>21</v>
      </c>
      <c r="B47" s="43"/>
      <c r="C47" s="43"/>
      <c r="D47" s="43"/>
      <c r="E47" s="43"/>
      <c r="F47" s="43"/>
      <c r="G47" s="43"/>
      <c r="H47" s="43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</row>
    <row r="48" spans="1:25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</row>
    <row r="49" spans="1:25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</row>
    <row r="50" spans="1:25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</row>
    <row r="51" spans="1:25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</row>
    <row r="52" spans="1:25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</row>
    <row r="53" spans="1:25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</row>
    <row r="54" spans="1:25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</row>
    <row r="55" spans="1:25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</row>
    <row r="56" spans="1:25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</row>
    <row r="57" spans="1:25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</row>
    <row r="58" spans="1:25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</row>
    <row r="59" spans="1:25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</row>
    <row r="60" spans="1:25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</row>
    <row r="61" spans="1:25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</row>
    <row r="62" spans="1:25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</row>
    <row r="63" spans="1:25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  <row r="64" spans="1:25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</row>
    <row r="65" spans="1:25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</row>
    <row r="66" spans="1:25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</row>
    <row r="67" spans="1:25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  <row r="68" spans="1:25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</row>
    <row r="69" spans="1:25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</row>
    <row r="70" spans="1:25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</row>
    <row r="71" spans="1:25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</row>
    <row r="72" spans="1:25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</row>
    <row r="73" spans="1:25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</row>
    <row r="74" spans="1:25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</row>
    <row r="75" spans="1:25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</row>
    <row r="76" spans="1:25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</row>
    <row r="77" spans="1:25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</row>
    <row r="78" spans="1:25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</row>
    <row r="80" spans="1:25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</row>
    <row r="81" spans="1:25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</row>
    <row r="82" spans="1:25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</row>
    <row r="83" spans="1:2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</row>
    <row r="84" spans="1:25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</row>
    <row r="85" spans="1:25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</row>
    <row r="87" spans="1:25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</row>
    <row r="88" spans="1:25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</row>
    <row r="89" spans="1:2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</row>
    <row r="90" spans="1:25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</row>
    <row r="91" spans="1:25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</row>
    <row r="92" spans="1:25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</row>
    <row r="93" spans="1:25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</row>
    <row r="94" spans="1:25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</row>
    <row r="95" spans="1:25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</row>
    <row r="96" spans="1:25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</row>
    <row r="97" spans="1:25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</row>
    <row r="98" spans="1:25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</row>
    <row r="99" spans="1:25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</row>
    <row r="100" spans="1:25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</row>
    <row r="101" spans="1:25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</row>
    <row r="102" spans="1:25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</row>
    <row r="103" spans="1:25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</row>
    <row r="104" spans="1:25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</row>
    <row r="105" spans="1:25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</row>
    <row r="106" spans="1:25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</row>
    <row r="107" spans="1:25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</row>
    <row r="108" spans="1:25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</row>
    <row r="109" spans="1:25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</row>
    <row r="110" spans="1:25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</row>
    <row r="111" spans="1:25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</row>
    <row r="112" spans="1:25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</row>
    <row r="114" spans="1:25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</row>
    <row r="115" spans="1:25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</row>
    <row r="116" spans="1:25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</row>
    <row r="117" spans="1:25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</row>
    <row r="118" spans="1:25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</row>
    <row r="119" spans="1:25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</row>
    <row r="121" spans="1:25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</row>
    <row r="122" spans="1:25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</row>
    <row r="123" spans="1:25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</row>
    <row r="124" spans="1:25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</row>
    <row r="125" spans="1:25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</row>
    <row r="126" spans="1:25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</row>
    <row r="127" spans="1:25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</row>
    <row r="128" spans="1:25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</row>
    <row r="130" spans="1:25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</row>
    <row r="138" spans="1:25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</row>
    <row r="139" spans="1:25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</row>
    <row r="140" spans="1:25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</row>
    <row r="141" spans="1:25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</row>
    <row r="142" spans="1:25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</row>
    <row r="143" spans="1:25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</row>
    <row r="144" spans="1:25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</row>
    <row r="145" spans="1:25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</row>
    <row r="146" spans="1:25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</row>
    <row r="147" spans="1:25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</row>
    <row r="149" spans="1:25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</row>
    <row r="150" spans="1:25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</row>
    <row r="151" spans="1:25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</row>
    <row r="152" spans="1:25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</row>
    <row r="153" spans="1:25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</row>
    <row r="154" spans="1:25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</row>
    <row r="155" spans="1:25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</row>
    <row r="156" spans="1:25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</row>
    <row r="157" spans="1:25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</row>
    <row r="158" spans="1:25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</row>
    <row r="159" spans="1:25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</row>
    <row r="160" spans="1:25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</row>
    <row r="161" spans="1:25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</row>
    <row r="162" spans="1:25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</row>
    <row r="163" spans="1:25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</row>
    <row r="164" spans="1:25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</row>
    <row r="165" spans="1:25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</row>
    <row r="166" spans="1:25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</row>
    <row r="167" spans="1:25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</row>
    <row r="168" spans="1:25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</row>
    <row r="169" spans="1:25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</row>
    <row r="170" spans="1:25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</row>
    <row r="171" spans="1:25" x14ac:dyDescent="0.2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</row>
    <row r="172" spans="1:25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</row>
    <row r="173" spans="1:25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</row>
    <row r="174" spans="1:25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</row>
    <row r="175" spans="1:25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</row>
    <row r="176" spans="1:25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</row>
    <row r="177" spans="1:25" x14ac:dyDescent="0.2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</row>
    <row r="178" spans="1:25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</row>
    <row r="179" spans="1:25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T47" sqref="T47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43">
        <v>5</v>
      </c>
      <c r="B1" s="43" t="s">
        <v>148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x14ac:dyDescent="0.25">
      <c r="A2" s="43" t="s">
        <v>149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9.9499999999999993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45.75" customHeight="1" x14ac:dyDescent="0.25">
      <c r="A4" s="43"/>
      <c r="B4" s="59" t="s">
        <v>22</v>
      </c>
      <c r="C4" s="59" t="s">
        <v>23</v>
      </c>
      <c r="D4" s="59" t="s">
        <v>24</v>
      </c>
      <c r="E4" s="72" t="s">
        <v>150</v>
      </c>
      <c r="F4" s="72"/>
      <c r="G4" s="72"/>
      <c r="H4" s="72" t="s">
        <v>151</v>
      </c>
      <c r="I4" s="72"/>
      <c r="J4" s="72" t="s">
        <v>122</v>
      </c>
      <c r="K4" s="72"/>
      <c r="L4" s="72" t="s">
        <v>123</v>
      </c>
      <c r="M4" s="73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5" x14ac:dyDescent="0.25">
      <c r="A5" s="43"/>
      <c r="B5" s="60"/>
      <c r="C5" s="60">
        <v>1</v>
      </c>
      <c r="D5" s="60">
        <v>2</v>
      </c>
      <c r="E5" s="60">
        <v>3</v>
      </c>
      <c r="F5" s="60">
        <v>4</v>
      </c>
      <c r="G5" s="60">
        <v>5</v>
      </c>
      <c r="H5" s="60">
        <v>6</v>
      </c>
      <c r="I5" s="60">
        <v>7</v>
      </c>
      <c r="J5" s="60">
        <v>8</v>
      </c>
      <c r="K5" s="60">
        <v>9</v>
      </c>
      <c r="L5" s="60">
        <v>10</v>
      </c>
      <c r="M5" s="60">
        <v>11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ht="22.5" customHeight="1" x14ac:dyDescent="0.25">
      <c r="A6" s="47"/>
      <c r="B6" s="74" t="s">
        <v>152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5" ht="22.5" customHeight="1" x14ac:dyDescent="0.25">
      <c r="A7" s="47"/>
      <c r="B7" s="58">
        <v>1</v>
      </c>
      <c r="C7" s="58" t="s">
        <v>60</v>
      </c>
      <c r="D7" s="58" t="s">
        <v>35</v>
      </c>
      <c r="E7" s="46">
        <v>196.12</v>
      </c>
      <c r="F7" s="46">
        <v>168.99</v>
      </c>
      <c r="G7" s="46">
        <v>169.32</v>
      </c>
      <c r="H7" s="46">
        <v>16.05</v>
      </c>
      <c r="I7" s="46">
        <v>15.83</v>
      </c>
      <c r="J7" s="49">
        <v>0.71240000000000003</v>
      </c>
      <c r="K7" s="49">
        <v>0.94130000000000003</v>
      </c>
      <c r="L7" s="49">
        <v>0.13670198470799799</v>
      </c>
      <c r="M7" s="49">
        <v>0.17543315050633301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ht="22.5" customHeight="1" x14ac:dyDescent="0.25">
      <c r="A8" s="47"/>
      <c r="B8" s="58">
        <v>2</v>
      </c>
      <c r="C8" s="58" t="s">
        <v>119</v>
      </c>
      <c r="D8" s="58" t="s">
        <v>80</v>
      </c>
      <c r="E8" s="46">
        <v>7.04</v>
      </c>
      <c r="F8" s="46">
        <v>6.1</v>
      </c>
      <c r="G8" s="46">
        <v>6</v>
      </c>
      <c r="H8" s="46">
        <v>15.41</v>
      </c>
      <c r="I8" s="46">
        <v>17.329999999999998</v>
      </c>
      <c r="J8" s="49">
        <v>8.3627000000000002</v>
      </c>
      <c r="K8" s="49">
        <v>12.9291</v>
      </c>
      <c r="L8" s="49">
        <v>1.0425349544337099</v>
      </c>
      <c r="M8" s="49">
        <v>0.84603322470602604</v>
      </c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spans="1:25" ht="22.5" customHeight="1" x14ac:dyDescent="0.25">
      <c r="A9" s="47"/>
      <c r="B9" s="58">
        <v>3</v>
      </c>
      <c r="C9" s="58" t="s">
        <v>41</v>
      </c>
      <c r="D9" s="58" t="s">
        <v>26</v>
      </c>
      <c r="E9" s="46">
        <v>513.41</v>
      </c>
      <c r="F9" s="46">
        <v>485</v>
      </c>
      <c r="G9" s="46">
        <v>708.23</v>
      </c>
      <c r="H9" s="46">
        <v>5.86</v>
      </c>
      <c r="I9" s="46">
        <v>-27.51</v>
      </c>
      <c r="J9" s="49">
        <v>0.68069999999999997</v>
      </c>
      <c r="K9" s="49">
        <v>0.57950000000000002</v>
      </c>
      <c r="L9" s="49">
        <v>3.2802269656379897E-2</v>
      </c>
      <c r="M9" s="49">
        <v>2.7124177195619301E-2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spans="1:25" ht="22.5" customHeight="1" x14ac:dyDescent="0.25">
      <c r="A10" s="47"/>
      <c r="B10" s="58">
        <v>4</v>
      </c>
      <c r="C10" s="58" t="s">
        <v>25</v>
      </c>
      <c r="D10" s="58" t="s">
        <v>26</v>
      </c>
      <c r="E10" s="46">
        <v>372.85</v>
      </c>
      <c r="F10" s="46">
        <v>353.46</v>
      </c>
      <c r="G10" s="46">
        <v>462.34</v>
      </c>
      <c r="H10" s="46">
        <v>5.49</v>
      </c>
      <c r="I10" s="46">
        <v>-19.36</v>
      </c>
      <c r="J10" s="49">
        <v>2.9268999999999998</v>
      </c>
      <c r="K10" s="49">
        <v>3.8681000000000001</v>
      </c>
      <c r="L10" s="49">
        <v>0.136329584295626</v>
      </c>
      <c r="M10" s="49">
        <v>0.17495094291174401</v>
      </c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ht="22.5" customHeight="1" x14ac:dyDescent="0.25">
      <c r="A11" s="47"/>
      <c r="B11" s="58">
        <v>5</v>
      </c>
      <c r="C11" s="58" t="s">
        <v>61</v>
      </c>
      <c r="D11" s="58" t="s">
        <v>26</v>
      </c>
      <c r="E11" s="46">
        <v>71.069999999999993</v>
      </c>
      <c r="F11" s="46">
        <v>68.45</v>
      </c>
      <c r="G11" s="46">
        <v>86.78</v>
      </c>
      <c r="H11" s="46">
        <v>3.83</v>
      </c>
      <c r="I11" s="46">
        <v>-18.100000000000001</v>
      </c>
      <c r="J11" s="49">
        <v>2.6815000000000002</v>
      </c>
      <c r="K11" s="49">
        <v>1.6821999999999999</v>
      </c>
      <c r="L11" s="49">
        <v>1.43063825086009E-2</v>
      </c>
      <c r="M11" s="49">
        <v>8.7098746772598708E-3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ht="22.5" customHeight="1" x14ac:dyDescent="0.25">
      <c r="A12" s="47"/>
      <c r="B12" s="58">
        <v>6</v>
      </c>
      <c r="C12" s="58" t="s">
        <v>59</v>
      </c>
      <c r="D12" s="58" t="s">
        <v>26</v>
      </c>
      <c r="E12" s="46">
        <v>101.08</v>
      </c>
      <c r="F12" s="46">
        <v>97.36</v>
      </c>
      <c r="G12" s="46">
        <v>54.58</v>
      </c>
      <c r="H12" s="46">
        <v>3.82</v>
      </c>
      <c r="I12" s="46">
        <v>85.2</v>
      </c>
      <c r="J12" s="49">
        <v>1.4395</v>
      </c>
      <c r="K12" s="49">
        <v>0.98160000000000003</v>
      </c>
      <c r="L12" s="49">
        <v>-1.86510539862671E-2</v>
      </c>
      <c r="M12" s="49">
        <v>-1.23264316366759E-2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 ht="22.5" customHeight="1" x14ac:dyDescent="0.25">
      <c r="A13" s="47"/>
      <c r="B13" s="58">
        <v>7</v>
      </c>
      <c r="C13" s="58" t="s">
        <v>85</v>
      </c>
      <c r="D13" s="58" t="s">
        <v>84</v>
      </c>
      <c r="E13" s="46">
        <v>277.31</v>
      </c>
      <c r="F13" s="46">
        <v>270.05</v>
      </c>
      <c r="G13" s="46">
        <v>265.11</v>
      </c>
      <c r="H13" s="46">
        <v>2.69</v>
      </c>
      <c r="I13" s="46">
        <v>4.5999999999999996</v>
      </c>
      <c r="J13" s="49">
        <v>1.14E-2</v>
      </c>
      <c r="K13" s="49">
        <v>8.7400000000000005E-2</v>
      </c>
      <c r="L13" s="49">
        <v>3.1033367697615898E-4</v>
      </c>
      <c r="M13" s="49">
        <v>2.3206240489585298E-3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ht="22.5" customHeight="1" x14ac:dyDescent="0.25">
      <c r="A14" s="47"/>
      <c r="B14" s="58">
        <v>8</v>
      </c>
      <c r="C14" s="58" t="s">
        <v>83</v>
      </c>
      <c r="D14" s="58" t="s">
        <v>84</v>
      </c>
      <c r="E14" s="46">
        <v>259.77999999999997</v>
      </c>
      <c r="F14" s="46">
        <v>254.87</v>
      </c>
      <c r="G14" s="46">
        <v>257.38</v>
      </c>
      <c r="H14" s="46">
        <v>1.93</v>
      </c>
      <c r="I14" s="46">
        <v>0.93</v>
      </c>
      <c r="J14" s="49">
        <v>1.4673</v>
      </c>
      <c r="K14" s="49">
        <v>6.7018000000000004</v>
      </c>
      <c r="L14" s="49">
        <v>2.7992097663249602E-2</v>
      </c>
      <c r="M14" s="49">
        <v>0.124138317631951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 ht="22.5" customHeight="1" x14ac:dyDescent="0.25">
      <c r="A15" s="47"/>
      <c r="B15" s="58">
        <v>9</v>
      </c>
      <c r="C15" s="58" t="s">
        <v>54</v>
      </c>
      <c r="D15" s="58" t="s">
        <v>26</v>
      </c>
      <c r="E15" s="46">
        <v>1181.1600000000001</v>
      </c>
      <c r="F15" s="46">
        <v>1169.07</v>
      </c>
      <c r="G15" s="46">
        <v>1042.67</v>
      </c>
      <c r="H15" s="46">
        <v>1.03</v>
      </c>
      <c r="I15" s="46">
        <v>13.28</v>
      </c>
      <c r="J15" s="49">
        <v>2.4988000000000001</v>
      </c>
      <c r="K15" s="49">
        <v>3.3532999999999999</v>
      </c>
      <c r="L15" s="49">
        <v>2.1102690034378702E-2</v>
      </c>
      <c r="M15" s="49">
        <v>2.7485832891560501E-2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 ht="22.5" customHeight="1" x14ac:dyDescent="0.25">
      <c r="A16" s="47"/>
      <c r="B16" s="58">
        <v>10</v>
      </c>
      <c r="C16" s="58" t="s">
        <v>42</v>
      </c>
      <c r="D16" s="58" t="s">
        <v>30</v>
      </c>
      <c r="E16" s="46">
        <v>3529.42</v>
      </c>
      <c r="F16" s="46">
        <v>3503.02</v>
      </c>
      <c r="G16" s="46">
        <v>3145.19</v>
      </c>
      <c r="H16" s="46">
        <v>0.75</v>
      </c>
      <c r="I16" s="46">
        <v>12.22</v>
      </c>
      <c r="J16" s="49">
        <v>0.61450000000000005</v>
      </c>
      <c r="K16" s="49">
        <v>1.4370000000000001</v>
      </c>
      <c r="L16" s="49">
        <v>9.5272438831680503E-3</v>
      </c>
      <c r="M16" s="49">
        <v>2.16692037818337E-2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1:25" ht="22.5" customHeight="1" x14ac:dyDescent="0.25">
      <c r="A17" s="47"/>
      <c r="B17" s="58">
        <v>11</v>
      </c>
      <c r="C17" s="58" t="s">
        <v>66</v>
      </c>
      <c r="D17" s="58" t="s">
        <v>26</v>
      </c>
      <c r="E17" s="46">
        <v>2153.81</v>
      </c>
      <c r="F17" s="46">
        <v>2139.11</v>
      </c>
      <c r="G17" s="46">
        <v>1980.09</v>
      </c>
      <c r="H17" s="46">
        <v>0.69</v>
      </c>
      <c r="I17" s="46">
        <v>8.77</v>
      </c>
      <c r="J17" s="49">
        <v>0.54979999999999996</v>
      </c>
      <c r="K17" s="49">
        <v>2.4386999999999999</v>
      </c>
      <c r="L17" s="49">
        <v>3.8791709622020298E-3</v>
      </c>
      <c r="M17" s="49">
        <v>1.6666299987975201E-2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pans="1:25" ht="22.5" customHeight="1" x14ac:dyDescent="0.25">
      <c r="A18" s="47"/>
      <c r="B18" s="58">
        <v>12</v>
      </c>
      <c r="C18" s="58" t="s">
        <v>74</v>
      </c>
      <c r="D18" s="58" t="s">
        <v>53</v>
      </c>
      <c r="E18" s="46">
        <v>662.35</v>
      </c>
      <c r="F18" s="46">
        <v>660.47</v>
      </c>
      <c r="G18" s="46">
        <v>619.12</v>
      </c>
      <c r="H18" s="46">
        <v>0.28000000000000003</v>
      </c>
      <c r="I18" s="46">
        <v>6.98</v>
      </c>
      <c r="J18" s="49">
        <v>4.2221000000000002</v>
      </c>
      <c r="K18" s="49">
        <v>3.9577</v>
      </c>
      <c r="L18" s="49">
        <v>1.07065118556773E-2</v>
      </c>
      <c r="M18" s="49">
        <v>9.7345658157609299E-3</v>
      </c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spans="1:25" ht="22.5" customHeight="1" x14ac:dyDescent="0.25">
      <c r="A19" s="47"/>
      <c r="B19" s="58">
        <v>13</v>
      </c>
      <c r="C19" s="58" t="s">
        <v>75</v>
      </c>
      <c r="D19" s="58" t="s">
        <v>53</v>
      </c>
      <c r="E19" s="46">
        <v>523.71</v>
      </c>
      <c r="F19" s="46">
        <v>522.32000000000005</v>
      </c>
      <c r="G19" s="46">
        <v>479.97</v>
      </c>
      <c r="H19" s="46">
        <v>0.27</v>
      </c>
      <c r="I19" s="46">
        <v>9.11</v>
      </c>
      <c r="J19" s="49">
        <v>3.1699999999999999E-2</v>
      </c>
      <c r="K19" s="49">
        <v>0.10100000000000001</v>
      </c>
      <c r="L19" s="49">
        <v>0</v>
      </c>
      <c r="M19" s="49">
        <v>9.0413923985404305E-5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pans="1:25" ht="22.5" customHeight="1" x14ac:dyDescent="0.25">
      <c r="A20" s="47"/>
      <c r="B20" s="58">
        <v>14</v>
      </c>
      <c r="C20" s="58" t="s">
        <v>50</v>
      </c>
      <c r="D20" s="58" t="s">
        <v>26</v>
      </c>
      <c r="E20" s="46">
        <v>392.66</v>
      </c>
      <c r="F20" s="46">
        <v>391.87</v>
      </c>
      <c r="G20" s="46">
        <v>398.23</v>
      </c>
      <c r="H20" s="46">
        <v>0.2</v>
      </c>
      <c r="I20" s="46">
        <v>-1.4</v>
      </c>
      <c r="J20" s="49">
        <v>0.87150000000000005</v>
      </c>
      <c r="K20" s="49">
        <v>0.48159999999999997</v>
      </c>
      <c r="L20" s="49">
        <v>1.98613553264747E-3</v>
      </c>
      <c r="M20" s="49">
        <v>1.05482911316299E-3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</row>
    <row r="21" spans="1:25" ht="22.5" customHeight="1" x14ac:dyDescent="0.25">
      <c r="A21" s="47"/>
      <c r="B21" s="58">
        <v>15</v>
      </c>
      <c r="C21" s="58" t="s">
        <v>36</v>
      </c>
      <c r="D21" s="58" t="s">
        <v>26</v>
      </c>
      <c r="E21" s="46">
        <v>458.64</v>
      </c>
      <c r="F21" s="46">
        <v>457.79</v>
      </c>
      <c r="G21" s="46">
        <v>483.18</v>
      </c>
      <c r="H21" s="46">
        <v>0.19</v>
      </c>
      <c r="I21" s="46">
        <v>-5.08</v>
      </c>
      <c r="J21" s="49">
        <v>0.28549999999999998</v>
      </c>
      <c r="K21" s="49">
        <v>0.32690000000000002</v>
      </c>
      <c r="L21" s="49">
        <v>6.5170072164992998E-4</v>
      </c>
      <c r="M21" s="49">
        <v>7.2331139188316798E-4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</row>
    <row r="22" spans="1:25" ht="22.5" customHeight="1" x14ac:dyDescent="0.25">
      <c r="A22" s="47"/>
      <c r="B22" s="58">
        <v>16</v>
      </c>
      <c r="C22" s="58" t="s">
        <v>39</v>
      </c>
      <c r="D22" s="58" t="s">
        <v>40</v>
      </c>
      <c r="E22" s="46">
        <v>168.08</v>
      </c>
      <c r="F22" s="46">
        <v>167.79</v>
      </c>
      <c r="G22" s="46">
        <v>162.99</v>
      </c>
      <c r="H22" s="46">
        <v>0.17</v>
      </c>
      <c r="I22" s="46">
        <v>3.12</v>
      </c>
      <c r="J22" s="49">
        <v>1.3118000000000001</v>
      </c>
      <c r="K22" s="49">
        <v>1.3013999999999999</v>
      </c>
      <c r="L22" s="49">
        <v>1.42753491409031E-3</v>
      </c>
      <c r="M22" s="49">
        <v>1.3863468344427401E-3</v>
      </c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</row>
    <row r="23" spans="1:25" ht="22.5" customHeight="1" x14ac:dyDescent="0.25">
      <c r="A23" s="47"/>
      <c r="B23" s="58">
        <v>17</v>
      </c>
      <c r="C23" s="58" t="s">
        <v>70</v>
      </c>
      <c r="D23" s="58" t="s">
        <v>40</v>
      </c>
      <c r="E23" s="46">
        <v>316.13</v>
      </c>
      <c r="F23" s="46">
        <v>316.02999999999997</v>
      </c>
      <c r="G23" s="46">
        <v>300.67</v>
      </c>
      <c r="H23" s="46">
        <v>0.03</v>
      </c>
      <c r="I23" s="46">
        <v>5.14</v>
      </c>
      <c r="J23" s="49">
        <v>0.50329999999999997</v>
      </c>
      <c r="K23" s="49">
        <v>1.0497000000000001</v>
      </c>
      <c r="L23" s="49">
        <v>9.31001030929062E-5</v>
      </c>
      <c r="M23" s="49">
        <v>2.7124177195636399E-4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</row>
    <row r="24" spans="1:25" ht="23.1" customHeight="1" x14ac:dyDescent="0.25">
      <c r="A24" s="47"/>
      <c r="B24" s="76" t="s">
        <v>58</v>
      </c>
      <c r="C24" s="76"/>
      <c r="D24" s="76"/>
      <c r="E24" s="77"/>
      <c r="F24" s="77"/>
      <c r="G24" s="77"/>
      <c r="H24" s="77"/>
      <c r="I24" s="77"/>
      <c r="J24" s="50">
        <f>SUM(J7:J23)</f>
        <v>29.171400000000002</v>
      </c>
      <c r="K24" s="50">
        <f>SUM(K7:K23)</f>
        <v>42.218300000000006</v>
      </c>
      <c r="L24" s="50">
        <f>SUM(L7:L23)</f>
        <v>1.4217006409631796</v>
      </c>
      <c r="M24" s="49">
        <f>SUM(M7:M23)</f>
        <v>1.4254659255537772</v>
      </c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</row>
    <row r="25" spans="1:25" ht="22.5" customHeight="1" x14ac:dyDescent="0.25">
      <c r="A25" s="47"/>
      <c r="B25" s="74" t="s">
        <v>153</v>
      </c>
      <c r="C25" s="75"/>
      <c r="D25" s="75"/>
      <c r="E25" s="78"/>
      <c r="F25" s="78"/>
      <c r="G25" s="78"/>
      <c r="H25" s="78"/>
      <c r="I25" s="78"/>
      <c r="J25" s="79"/>
      <c r="K25" s="79"/>
      <c r="L25" s="79"/>
      <c r="M25" s="79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1:25" ht="22.5" customHeight="1" x14ac:dyDescent="0.25">
      <c r="A26" s="47"/>
      <c r="B26" s="58">
        <v>1</v>
      </c>
      <c r="C26" s="58" t="s">
        <v>34</v>
      </c>
      <c r="D26" s="58" t="s">
        <v>35</v>
      </c>
      <c r="E26" s="46">
        <v>248.43</v>
      </c>
      <c r="F26" s="46">
        <v>281.61</v>
      </c>
      <c r="G26" s="46">
        <v>271.63</v>
      </c>
      <c r="H26" s="46">
        <v>-11.78</v>
      </c>
      <c r="I26" s="46">
        <v>-8.5399999999999991</v>
      </c>
      <c r="J26" s="49">
        <v>1.1779999999999999</v>
      </c>
      <c r="K26" s="49">
        <v>1.4423999999999999</v>
      </c>
      <c r="L26" s="49">
        <v>-0.12087496718221399</v>
      </c>
      <c r="M26" s="49">
        <v>-0.14375813913678201</v>
      </c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</row>
    <row r="27" spans="1:25" ht="22.5" customHeight="1" x14ac:dyDescent="0.25">
      <c r="A27" s="47"/>
      <c r="B27" s="58">
        <v>2</v>
      </c>
      <c r="C27" s="58" t="s">
        <v>27</v>
      </c>
      <c r="D27" s="58" t="s">
        <v>26</v>
      </c>
      <c r="E27" s="46">
        <v>36.71</v>
      </c>
      <c r="F27" s="46">
        <v>37.549999999999997</v>
      </c>
      <c r="G27" s="46">
        <v>67.27</v>
      </c>
      <c r="H27" s="46">
        <v>-2.2400000000000002</v>
      </c>
      <c r="I27" s="46">
        <v>-45.43</v>
      </c>
      <c r="J27" s="49">
        <v>2.2955000000000001</v>
      </c>
      <c r="K27" s="49">
        <v>1.2157</v>
      </c>
      <c r="L27" s="49">
        <v>-3.5657339484560603E-2</v>
      </c>
      <c r="M27" s="49">
        <v>-1.8323888594374001E-2</v>
      </c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25" ht="22.5" customHeight="1" x14ac:dyDescent="0.25">
      <c r="A28" s="47"/>
      <c r="B28" s="58">
        <v>3</v>
      </c>
      <c r="C28" s="58" t="s">
        <v>48</v>
      </c>
      <c r="D28" s="58" t="s">
        <v>49</v>
      </c>
      <c r="E28" s="46">
        <v>2308.0300000000002</v>
      </c>
      <c r="F28" s="46">
        <v>2355.5300000000002</v>
      </c>
      <c r="G28" s="46">
        <v>1757.46</v>
      </c>
      <c r="H28" s="46">
        <v>-2.02</v>
      </c>
      <c r="I28" s="46">
        <v>31.33</v>
      </c>
      <c r="J28" s="49">
        <v>6.1372</v>
      </c>
      <c r="K28" s="49">
        <v>3.9725000000000001</v>
      </c>
      <c r="L28" s="49">
        <v>-8.9158865395250905E-2</v>
      </c>
      <c r="M28" s="49">
        <v>-5.6026494896284702E-2</v>
      </c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25" ht="22.5" customHeight="1" x14ac:dyDescent="0.25">
      <c r="A29" s="47"/>
      <c r="B29" s="58">
        <v>4</v>
      </c>
      <c r="C29" s="58" t="s">
        <v>62</v>
      </c>
      <c r="D29" s="58" t="s">
        <v>26</v>
      </c>
      <c r="E29" s="46">
        <v>261.94</v>
      </c>
      <c r="F29" s="46">
        <v>265.83999999999997</v>
      </c>
      <c r="G29" s="46">
        <v>298.77</v>
      </c>
      <c r="H29" s="46">
        <v>-1.47</v>
      </c>
      <c r="I29" s="46">
        <v>-12.33</v>
      </c>
      <c r="J29" s="49">
        <v>0.65449999999999997</v>
      </c>
      <c r="K29" s="49">
        <v>0.46079999999999999</v>
      </c>
      <c r="L29" s="49">
        <v>-4.15847127148048E-3</v>
      </c>
      <c r="M29" s="49">
        <v>-2.8329696182091101E-3</v>
      </c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spans="1:25" ht="22.5" customHeight="1" x14ac:dyDescent="0.25">
      <c r="A30" s="47"/>
      <c r="B30" s="58">
        <v>5</v>
      </c>
      <c r="C30" s="58" t="s">
        <v>37</v>
      </c>
      <c r="D30" s="58" t="s">
        <v>26</v>
      </c>
      <c r="E30" s="46">
        <v>153.05000000000001</v>
      </c>
      <c r="F30" s="46">
        <v>154.54</v>
      </c>
      <c r="G30" s="46">
        <v>155.27000000000001</v>
      </c>
      <c r="H30" s="46">
        <v>-0.96</v>
      </c>
      <c r="I30" s="46">
        <v>-1.43</v>
      </c>
      <c r="J30" s="49">
        <v>5.1147999999999998</v>
      </c>
      <c r="K30" s="49">
        <v>3.1583999999999999</v>
      </c>
      <c r="L30" s="49">
        <v>-3.9536510446762499E-2</v>
      </c>
      <c r="M30" s="49">
        <v>-2.3718586058835801E-2</v>
      </c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</row>
    <row r="31" spans="1:25" ht="22.5" customHeight="1" x14ac:dyDescent="0.25">
      <c r="A31" s="47"/>
      <c r="B31" s="58">
        <v>6</v>
      </c>
      <c r="C31" s="58" t="s">
        <v>33</v>
      </c>
      <c r="D31" s="58" t="s">
        <v>30</v>
      </c>
      <c r="E31" s="46">
        <v>1513.26</v>
      </c>
      <c r="F31" s="46">
        <v>1524.26</v>
      </c>
      <c r="G31" s="46">
        <v>1494.6</v>
      </c>
      <c r="H31" s="46">
        <v>-0.72</v>
      </c>
      <c r="I31" s="46">
        <v>1.25</v>
      </c>
      <c r="J31" s="49">
        <v>3.2833000000000001</v>
      </c>
      <c r="K31" s="49">
        <v>1.4648000000000001</v>
      </c>
      <c r="L31" s="49">
        <v>-1.9799288591079101E-2</v>
      </c>
      <c r="M31" s="49">
        <v>-8.58932277861282E-3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</row>
    <row r="32" spans="1:25" ht="22.5" customHeight="1" x14ac:dyDescent="0.25">
      <c r="A32" s="47"/>
      <c r="B32" s="58">
        <v>7</v>
      </c>
      <c r="C32" s="58" t="s">
        <v>63</v>
      </c>
      <c r="D32" s="58" t="s">
        <v>26</v>
      </c>
      <c r="E32" s="46">
        <v>252.37</v>
      </c>
      <c r="F32" s="46">
        <v>253.85</v>
      </c>
      <c r="G32" s="46">
        <v>329.03</v>
      </c>
      <c r="H32" s="46">
        <v>-0.57999999999999996</v>
      </c>
      <c r="I32" s="46">
        <v>-23.3</v>
      </c>
      <c r="J32" s="49">
        <v>0.79669999999999996</v>
      </c>
      <c r="K32" s="49">
        <v>0.47110000000000002</v>
      </c>
      <c r="L32" s="49">
        <v>-9.3100103092837299E-5</v>
      </c>
      <c r="M32" s="49">
        <v>-6.0275949323591703E-5</v>
      </c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</row>
    <row r="33" spans="1:25" ht="22.5" customHeight="1" x14ac:dyDescent="0.25">
      <c r="A33" s="47"/>
      <c r="B33" s="58">
        <v>8</v>
      </c>
      <c r="C33" s="58" t="s">
        <v>32</v>
      </c>
      <c r="D33" s="58" t="s">
        <v>30</v>
      </c>
      <c r="E33" s="46">
        <v>2995.93</v>
      </c>
      <c r="F33" s="46">
        <v>3001.65</v>
      </c>
      <c r="G33" s="46">
        <v>2934.54</v>
      </c>
      <c r="H33" s="46">
        <v>-0.19</v>
      </c>
      <c r="I33" s="46">
        <v>2.09</v>
      </c>
      <c r="J33" s="49">
        <v>2.1480000000000001</v>
      </c>
      <c r="K33" s="49">
        <v>3.1259999999999999</v>
      </c>
      <c r="L33" s="49">
        <v>-4.62397178694473E-3</v>
      </c>
      <c r="M33" s="49">
        <v>-6.5399405016107002E-3</v>
      </c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</row>
    <row r="34" spans="1:25" ht="22.5" customHeight="1" x14ac:dyDescent="0.25">
      <c r="A34" s="47"/>
      <c r="B34" s="58">
        <v>9</v>
      </c>
      <c r="C34" s="58" t="s">
        <v>28</v>
      </c>
      <c r="D34" s="58" t="s">
        <v>26</v>
      </c>
      <c r="E34" s="46">
        <v>225.39</v>
      </c>
      <c r="F34" s="46">
        <v>225.76</v>
      </c>
      <c r="G34" s="46">
        <v>207.49</v>
      </c>
      <c r="H34" s="46">
        <v>-0.16</v>
      </c>
      <c r="I34" s="46">
        <v>8.6300000000000008</v>
      </c>
      <c r="J34" s="49">
        <v>0.2341</v>
      </c>
      <c r="K34" s="49">
        <v>0.1075</v>
      </c>
      <c r="L34" s="49">
        <v>-6.2066735395259294E-5</v>
      </c>
      <c r="M34" s="49">
        <v>-3.0137974661795899E-5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</row>
    <row r="35" spans="1:25" ht="22.5" customHeight="1" x14ac:dyDescent="0.25">
      <c r="A35" s="47"/>
      <c r="B35" s="58">
        <v>10</v>
      </c>
      <c r="C35" s="58" t="s">
        <v>45</v>
      </c>
      <c r="D35" s="58" t="s">
        <v>30</v>
      </c>
      <c r="E35" s="46">
        <v>588.42999999999995</v>
      </c>
      <c r="F35" s="46">
        <v>589.09</v>
      </c>
      <c r="G35" s="46">
        <v>583.04</v>
      </c>
      <c r="H35" s="46">
        <v>-0.11</v>
      </c>
      <c r="I35" s="46">
        <v>0.92</v>
      </c>
      <c r="J35" s="49">
        <v>3.2833000000000001</v>
      </c>
      <c r="K35" s="49">
        <v>1.4648000000000001</v>
      </c>
      <c r="L35" s="49">
        <v>-1.64476848797366E-3</v>
      </c>
      <c r="M35" s="49">
        <v>-6.9317341722163902E-4</v>
      </c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</row>
    <row r="36" spans="1:25" ht="22.5" customHeight="1" x14ac:dyDescent="0.25">
      <c r="A36" s="47"/>
      <c r="B36" s="58">
        <v>11</v>
      </c>
      <c r="C36" s="58" t="s">
        <v>65</v>
      </c>
      <c r="D36" s="58" t="s">
        <v>26</v>
      </c>
      <c r="E36" s="46">
        <v>155.47</v>
      </c>
      <c r="F36" s="46">
        <v>155.6</v>
      </c>
      <c r="G36" s="46">
        <v>157.03</v>
      </c>
      <c r="H36" s="46">
        <v>-0.08</v>
      </c>
      <c r="I36" s="46">
        <v>-0.99</v>
      </c>
      <c r="J36" s="49">
        <v>0.59219999999999995</v>
      </c>
      <c r="K36" s="49">
        <v>0.1671</v>
      </c>
      <c r="L36" s="49">
        <v>-4.0343378006903001E-4</v>
      </c>
      <c r="M36" s="49">
        <v>-1.20551898647217E-4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</row>
    <row r="37" spans="1:25" ht="22.5" customHeight="1" x14ac:dyDescent="0.25">
      <c r="A37" s="47"/>
      <c r="B37" s="58">
        <v>12</v>
      </c>
      <c r="C37" s="58" t="s">
        <v>38</v>
      </c>
      <c r="D37" s="58" t="s">
        <v>26</v>
      </c>
      <c r="E37" s="46">
        <v>552.96</v>
      </c>
      <c r="F37" s="46">
        <v>553.32000000000005</v>
      </c>
      <c r="G37" s="46">
        <v>565</v>
      </c>
      <c r="H37" s="46">
        <v>-7.0000000000000007E-2</v>
      </c>
      <c r="I37" s="46">
        <v>-2.13</v>
      </c>
      <c r="J37" s="49">
        <v>2.1600000000000001E-2</v>
      </c>
      <c r="K37" s="49">
        <v>3.4099999999999998E-2</v>
      </c>
      <c r="L37" s="49">
        <v>0</v>
      </c>
      <c r="M37" s="49">
        <v>0</v>
      </c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25" ht="23.1" customHeight="1" x14ac:dyDescent="0.25">
      <c r="A38" s="47"/>
      <c r="B38" s="76" t="s">
        <v>58</v>
      </c>
      <c r="C38" s="76"/>
      <c r="D38" s="76"/>
      <c r="E38" s="77"/>
      <c r="F38" s="77"/>
      <c r="G38" s="77"/>
      <c r="H38" s="77"/>
      <c r="I38" s="77"/>
      <c r="J38" s="50">
        <f>SUM(J26:J37)</f>
        <v>25.7392</v>
      </c>
      <c r="K38" s="50">
        <f>SUM(K26:K37)</f>
        <v>17.0852</v>
      </c>
      <c r="L38" s="50">
        <f>SUM(L26:L37)</f>
        <v>-0.31601278326482313</v>
      </c>
      <c r="M38" s="49">
        <f>SUM(M26:M37)</f>
        <v>-0.26069348082456345</v>
      </c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25" ht="22.5" customHeight="1" x14ac:dyDescent="0.25">
      <c r="A39" s="47"/>
      <c r="B39" s="74" t="s">
        <v>154</v>
      </c>
      <c r="C39" s="75"/>
      <c r="D39" s="75"/>
      <c r="E39" s="78"/>
      <c r="F39" s="78"/>
      <c r="G39" s="78"/>
      <c r="H39" s="78"/>
      <c r="I39" s="78"/>
      <c r="J39" s="79"/>
      <c r="K39" s="79"/>
      <c r="L39" s="79"/>
      <c r="M39" s="79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</row>
    <row r="40" spans="1:25" ht="22.5" customHeight="1" x14ac:dyDescent="0.25">
      <c r="A40" s="47"/>
      <c r="B40" s="58">
        <v>1</v>
      </c>
      <c r="C40" s="58" t="s">
        <v>64</v>
      </c>
      <c r="D40" s="58" t="s">
        <v>26</v>
      </c>
      <c r="E40" s="46">
        <v>216.26</v>
      </c>
      <c r="F40" s="46">
        <v>216.26</v>
      </c>
      <c r="G40" s="46">
        <v>204.24</v>
      </c>
      <c r="H40" s="46">
        <v>0</v>
      </c>
      <c r="I40" s="46">
        <v>5.89</v>
      </c>
      <c r="J40" s="49">
        <v>2.9609999999999999</v>
      </c>
      <c r="K40" s="49">
        <v>1.2636000000000001</v>
      </c>
      <c r="L40" s="49">
        <v>0</v>
      </c>
      <c r="M40" s="49">
        <v>0</v>
      </c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ht="22.5" customHeight="1" x14ac:dyDescent="0.25">
      <c r="A41" s="47"/>
      <c r="B41" s="58">
        <v>2</v>
      </c>
      <c r="C41" s="58" t="s">
        <v>29</v>
      </c>
      <c r="D41" s="58" t="s">
        <v>30</v>
      </c>
      <c r="E41" s="46">
        <v>111.93</v>
      </c>
      <c r="F41" s="46">
        <v>111.93</v>
      </c>
      <c r="G41" s="46">
        <v>109.45</v>
      </c>
      <c r="H41" s="46">
        <v>0</v>
      </c>
      <c r="I41" s="46">
        <v>2.27</v>
      </c>
      <c r="J41" s="49">
        <v>0.1041</v>
      </c>
      <c r="K41" s="49">
        <v>0.56979999999999997</v>
      </c>
      <c r="L41" s="49">
        <v>0</v>
      </c>
      <c r="M41" s="49">
        <v>0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</row>
    <row r="42" spans="1:25" ht="22.5" customHeight="1" x14ac:dyDescent="0.25">
      <c r="A42" s="47"/>
      <c r="B42" s="58">
        <v>3</v>
      </c>
      <c r="C42" s="58" t="s">
        <v>46</v>
      </c>
      <c r="D42" s="58" t="s">
        <v>47</v>
      </c>
      <c r="E42" s="46">
        <v>203.51</v>
      </c>
      <c r="F42" s="46">
        <v>203.51</v>
      </c>
      <c r="G42" s="46">
        <v>197.87</v>
      </c>
      <c r="H42" s="46">
        <v>0</v>
      </c>
      <c r="I42" s="46">
        <v>2.85</v>
      </c>
      <c r="J42" s="49">
        <v>17.544899999999998</v>
      </c>
      <c r="K42" s="49">
        <v>18.393699999999999</v>
      </c>
      <c r="L42" s="49">
        <v>0</v>
      </c>
      <c r="M42" s="49">
        <v>0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ht="22.5" customHeight="1" x14ac:dyDescent="0.25">
      <c r="A43" s="47"/>
      <c r="B43" s="58">
        <v>4</v>
      </c>
      <c r="C43" s="58" t="s">
        <v>51</v>
      </c>
      <c r="D43" s="58" t="s">
        <v>26</v>
      </c>
      <c r="E43" s="46">
        <v>239.29</v>
      </c>
      <c r="F43" s="46">
        <v>239.29</v>
      </c>
      <c r="G43" s="46">
        <v>231.2</v>
      </c>
      <c r="H43" s="46">
        <v>0</v>
      </c>
      <c r="I43" s="46">
        <v>3.5</v>
      </c>
      <c r="J43" s="49">
        <v>0.73660000000000003</v>
      </c>
      <c r="K43" s="49">
        <v>1.8181</v>
      </c>
      <c r="L43" s="49">
        <v>0</v>
      </c>
      <c r="M43" s="49">
        <v>0</v>
      </c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</row>
    <row r="44" spans="1:25" ht="22.5" customHeight="1" x14ac:dyDescent="0.25">
      <c r="A44" s="47"/>
      <c r="B44" s="58">
        <v>5</v>
      </c>
      <c r="C44" s="58" t="s">
        <v>44</v>
      </c>
      <c r="D44" s="58" t="s">
        <v>30</v>
      </c>
      <c r="E44" s="46">
        <v>1138.74</v>
      </c>
      <c r="F44" s="46">
        <v>1138.74</v>
      </c>
      <c r="G44" s="46">
        <v>1036.29</v>
      </c>
      <c r="H44" s="46">
        <v>0</v>
      </c>
      <c r="I44" s="46">
        <v>9.89</v>
      </c>
      <c r="J44" s="49">
        <v>8.0299999999999996E-2</v>
      </c>
      <c r="K44" s="49">
        <v>0.38169999999999998</v>
      </c>
      <c r="L44" s="49">
        <v>0</v>
      </c>
      <c r="M44" s="49">
        <v>0</v>
      </c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2.5" customHeight="1" x14ac:dyDescent="0.25">
      <c r="A45" s="47"/>
      <c r="B45" s="58">
        <v>6</v>
      </c>
      <c r="C45" s="58" t="s">
        <v>67</v>
      </c>
      <c r="D45" s="58" t="s">
        <v>30</v>
      </c>
      <c r="E45" s="46">
        <v>63</v>
      </c>
      <c r="F45" s="46">
        <v>63</v>
      </c>
      <c r="G45" s="46">
        <v>72.02</v>
      </c>
      <c r="H45" s="46">
        <v>0</v>
      </c>
      <c r="I45" s="46">
        <v>-12.52</v>
      </c>
      <c r="J45" s="49">
        <v>0.28439999999999999</v>
      </c>
      <c r="K45" s="49">
        <v>0.22789999999999999</v>
      </c>
      <c r="L45" s="49">
        <v>0</v>
      </c>
      <c r="M45" s="49">
        <v>0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</row>
    <row r="46" spans="1:25" ht="22.5" customHeight="1" x14ac:dyDescent="0.25">
      <c r="A46" s="47"/>
      <c r="B46" s="58">
        <v>7</v>
      </c>
      <c r="C46" s="58" t="s">
        <v>68</v>
      </c>
      <c r="D46" s="58" t="s">
        <v>30</v>
      </c>
      <c r="E46" s="46">
        <v>368.65</v>
      </c>
      <c r="F46" s="46">
        <v>368.65</v>
      </c>
      <c r="G46" s="46">
        <v>320</v>
      </c>
      <c r="H46" s="46">
        <v>0</v>
      </c>
      <c r="I46" s="46">
        <v>15.2</v>
      </c>
      <c r="J46" s="49">
        <v>1.3895999999999999</v>
      </c>
      <c r="K46" s="49">
        <v>0.84540000000000004</v>
      </c>
      <c r="L46" s="49">
        <v>0</v>
      </c>
      <c r="M46" s="49">
        <v>0</v>
      </c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</row>
    <row r="47" spans="1:25" ht="22.5" customHeight="1" x14ac:dyDescent="0.25">
      <c r="A47" s="47"/>
      <c r="B47" s="58">
        <v>8</v>
      </c>
      <c r="C47" s="58" t="s">
        <v>69</v>
      </c>
      <c r="D47" s="58" t="s">
        <v>30</v>
      </c>
      <c r="E47" s="46">
        <v>447.06</v>
      </c>
      <c r="F47" s="46">
        <v>447.06</v>
      </c>
      <c r="G47" s="46">
        <v>519.52</v>
      </c>
      <c r="H47" s="46">
        <v>0</v>
      </c>
      <c r="I47" s="46">
        <v>-13.95</v>
      </c>
      <c r="J47" s="49">
        <v>3.1478000000000002</v>
      </c>
      <c r="K47" s="49">
        <v>2.3913000000000002</v>
      </c>
      <c r="L47" s="49">
        <v>0</v>
      </c>
      <c r="M47" s="49">
        <v>0</v>
      </c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</row>
    <row r="48" spans="1:25" ht="22.5" customHeight="1" x14ac:dyDescent="0.25">
      <c r="A48" s="47"/>
      <c r="B48" s="58">
        <v>9</v>
      </c>
      <c r="C48" s="58" t="s">
        <v>71</v>
      </c>
      <c r="D48" s="58" t="s">
        <v>72</v>
      </c>
      <c r="E48" s="46">
        <v>63.46</v>
      </c>
      <c r="F48" s="46">
        <v>63.46</v>
      </c>
      <c r="G48" s="46">
        <v>61.37</v>
      </c>
      <c r="H48" s="46">
        <v>0</v>
      </c>
      <c r="I48" s="46">
        <v>3.41</v>
      </c>
      <c r="J48" s="49">
        <v>2.5003000000000002</v>
      </c>
      <c r="K48" s="49">
        <v>2.3563999999999998</v>
      </c>
      <c r="L48" s="49">
        <v>0</v>
      </c>
      <c r="M48" s="49">
        <v>0</v>
      </c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</row>
    <row r="49" spans="1:25" ht="22.5" customHeight="1" x14ac:dyDescent="0.25">
      <c r="A49" s="47"/>
      <c r="B49" s="58">
        <v>10</v>
      </c>
      <c r="C49" s="58" t="s">
        <v>73</v>
      </c>
      <c r="D49" s="58" t="s">
        <v>30</v>
      </c>
      <c r="E49" s="46">
        <v>245.33</v>
      </c>
      <c r="F49" s="46">
        <v>245.33</v>
      </c>
      <c r="G49" s="46">
        <v>235.22</v>
      </c>
      <c r="H49" s="46">
        <v>0</v>
      </c>
      <c r="I49" s="46">
        <v>4.3</v>
      </c>
      <c r="J49" s="49">
        <v>1.617</v>
      </c>
      <c r="K49" s="49">
        <v>1.0931</v>
      </c>
      <c r="L49" s="49">
        <v>0</v>
      </c>
      <c r="M49" s="49">
        <v>0</v>
      </c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</row>
    <row r="50" spans="1:25" ht="22.5" customHeight="1" x14ac:dyDescent="0.25">
      <c r="A50" s="47"/>
      <c r="B50" s="58">
        <v>11</v>
      </c>
      <c r="C50" s="58" t="s">
        <v>52</v>
      </c>
      <c r="D50" s="58" t="s">
        <v>53</v>
      </c>
      <c r="E50" s="46">
        <v>662.62</v>
      </c>
      <c r="F50" s="46">
        <v>662.62</v>
      </c>
      <c r="G50" s="46">
        <v>611.82000000000005</v>
      </c>
      <c r="H50" s="46">
        <v>0</v>
      </c>
      <c r="I50" s="46">
        <v>8.3000000000000007</v>
      </c>
      <c r="J50" s="49">
        <v>2.3441999999999998</v>
      </c>
      <c r="K50" s="49">
        <v>2.1473</v>
      </c>
      <c r="L50" s="49">
        <v>0</v>
      </c>
      <c r="M50" s="49">
        <v>0</v>
      </c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</row>
    <row r="51" spans="1:25" ht="22.5" customHeight="1" x14ac:dyDescent="0.25">
      <c r="A51" s="47"/>
      <c r="B51" s="58">
        <v>12</v>
      </c>
      <c r="C51" s="58" t="s">
        <v>57</v>
      </c>
      <c r="D51" s="58" t="s">
        <v>53</v>
      </c>
      <c r="E51" s="46">
        <v>309.01</v>
      </c>
      <c r="F51" s="46">
        <v>309.01</v>
      </c>
      <c r="G51" s="46">
        <v>293.97000000000003</v>
      </c>
      <c r="H51" s="46">
        <v>0</v>
      </c>
      <c r="I51" s="46">
        <v>5.12</v>
      </c>
      <c r="J51" s="49">
        <v>0.75839999999999996</v>
      </c>
      <c r="K51" s="49">
        <v>0.90239999999999998</v>
      </c>
      <c r="L51" s="49">
        <v>0</v>
      </c>
      <c r="M51" s="49">
        <v>0</v>
      </c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</row>
    <row r="52" spans="1:25" ht="22.5" customHeight="1" x14ac:dyDescent="0.25">
      <c r="A52" s="47"/>
      <c r="B52" s="58">
        <v>13</v>
      </c>
      <c r="C52" s="58" t="s">
        <v>76</v>
      </c>
      <c r="D52" s="58" t="s">
        <v>77</v>
      </c>
      <c r="E52" s="46">
        <v>2499</v>
      </c>
      <c r="F52" s="46">
        <v>2499</v>
      </c>
      <c r="G52" s="46">
        <v>2499</v>
      </c>
      <c r="H52" s="46">
        <v>0</v>
      </c>
      <c r="I52" s="46">
        <v>0</v>
      </c>
      <c r="J52" s="49">
        <v>0.63500000000000001</v>
      </c>
      <c r="K52" s="49">
        <v>0.51219999999999999</v>
      </c>
      <c r="L52" s="49">
        <v>0</v>
      </c>
      <c r="M52" s="49">
        <v>0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</row>
    <row r="53" spans="1:25" ht="22.5" customHeight="1" x14ac:dyDescent="0.25">
      <c r="A53" s="47"/>
      <c r="B53" s="58">
        <v>14</v>
      </c>
      <c r="C53" s="58" t="s">
        <v>78</v>
      </c>
      <c r="D53" s="58" t="s">
        <v>77</v>
      </c>
      <c r="E53" s="46">
        <v>599</v>
      </c>
      <c r="F53" s="46">
        <v>599</v>
      </c>
      <c r="G53" s="46">
        <v>599</v>
      </c>
      <c r="H53" s="46">
        <v>0</v>
      </c>
      <c r="I53" s="46">
        <v>0</v>
      </c>
      <c r="J53" s="49">
        <v>0.21099999999999999</v>
      </c>
      <c r="K53" s="49">
        <v>0.16400000000000001</v>
      </c>
      <c r="L53" s="49">
        <v>0</v>
      </c>
      <c r="M53" s="49">
        <v>0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</row>
    <row r="54" spans="1:25" ht="22.5" customHeight="1" x14ac:dyDescent="0.25">
      <c r="A54" s="47"/>
      <c r="B54" s="58">
        <v>15</v>
      </c>
      <c r="C54" s="58" t="s">
        <v>79</v>
      </c>
      <c r="D54" s="58" t="s">
        <v>77</v>
      </c>
      <c r="E54" s="46">
        <v>1399</v>
      </c>
      <c r="F54" s="46">
        <v>1399</v>
      </c>
      <c r="G54" s="46">
        <v>1399</v>
      </c>
      <c r="H54" s="46">
        <v>0</v>
      </c>
      <c r="I54" s="46">
        <v>0</v>
      </c>
      <c r="J54" s="49">
        <v>0.9919</v>
      </c>
      <c r="K54" s="49">
        <v>1.0147999999999999</v>
      </c>
      <c r="L54" s="49">
        <v>0</v>
      </c>
      <c r="M54" s="49">
        <v>0</v>
      </c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</row>
    <row r="55" spans="1:25" ht="22.5" customHeight="1" x14ac:dyDescent="0.25">
      <c r="A55" s="47"/>
      <c r="B55" s="58">
        <v>16</v>
      </c>
      <c r="C55" s="58" t="s">
        <v>155</v>
      </c>
      <c r="D55" s="58" t="s">
        <v>81</v>
      </c>
      <c r="E55" s="46">
        <v>2566.5</v>
      </c>
      <c r="F55" s="46">
        <v>2566.5</v>
      </c>
      <c r="G55" s="46">
        <v>1976.5</v>
      </c>
      <c r="H55" s="46">
        <v>0</v>
      </c>
      <c r="I55" s="46">
        <v>29.85</v>
      </c>
      <c r="J55" s="49">
        <v>2.0674000000000001</v>
      </c>
      <c r="K55" s="49">
        <v>3.0667</v>
      </c>
      <c r="L55" s="49">
        <v>0</v>
      </c>
      <c r="M55" s="49">
        <v>0</v>
      </c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</row>
    <row r="56" spans="1:25" ht="22.5" customHeight="1" x14ac:dyDescent="0.25">
      <c r="A56" s="47"/>
      <c r="B56" s="58">
        <v>17</v>
      </c>
      <c r="C56" s="58" t="s">
        <v>55</v>
      </c>
      <c r="D56" s="58" t="s">
        <v>56</v>
      </c>
      <c r="E56" s="46">
        <v>1473.46</v>
      </c>
      <c r="F56" s="46">
        <v>1473.46</v>
      </c>
      <c r="G56" s="46">
        <v>1322.7</v>
      </c>
      <c r="H56" s="46">
        <v>0</v>
      </c>
      <c r="I56" s="46">
        <v>11.4</v>
      </c>
      <c r="J56" s="49">
        <v>5.0812999999999997</v>
      </c>
      <c r="K56" s="49">
        <v>1.1969000000000001</v>
      </c>
      <c r="L56" s="49">
        <v>0</v>
      </c>
      <c r="M56" s="49">
        <v>0</v>
      </c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</row>
    <row r="57" spans="1:25" ht="22.5" customHeight="1" x14ac:dyDescent="0.25">
      <c r="A57" s="47"/>
      <c r="B57" s="58">
        <v>18</v>
      </c>
      <c r="C57" s="58" t="s">
        <v>82</v>
      </c>
      <c r="D57" s="58" t="s">
        <v>30</v>
      </c>
      <c r="E57" s="46">
        <v>398.48</v>
      </c>
      <c r="F57" s="46">
        <v>398.48</v>
      </c>
      <c r="G57" s="46">
        <v>380.86</v>
      </c>
      <c r="H57" s="46">
        <v>0</v>
      </c>
      <c r="I57" s="46">
        <v>4.63</v>
      </c>
      <c r="J57" s="49">
        <v>0.2495</v>
      </c>
      <c r="K57" s="49">
        <v>0.33739999999999998</v>
      </c>
      <c r="L57" s="49">
        <v>0</v>
      </c>
      <c r="M57" s="49">
        <v>0</v>
      </c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</row>
    <row r="58" spans="1:25" ht="22.5" customHeight="1" x14ac:dyDescent="0.25">
      <c r="A58" s="47"/>
      <c r="B58" s="58">
        <v>19</v>
      </c>
      <c r="C58" s="58" t="s">
        <v>31</v>
      </c>
      <c r="D58" s="58" t="s">
        <v>30</v>
      </c>
      <c r="E58" s="46">
        <v>133.51</v>
      </c>
      <c r="F58" s="46">
        <v>133.51</v>
      </c>
      <c r="G58" s="46">
        <v>132</v>
      </c>
      <c r="H58" s="46">
        <v>0</v>
      </c>
      <c r="I58" s="46">
        <v>1.1399999999999999</v>
      </c>
      <c r="J58" s="49">
        <v>1.1177999999999999</v>
      </c>
      <c r="K58" s="49">
        <v>0.5917</v>
      </c>
      <c r="L58" s="49">
        <v>0</v>
      </c>
      <c r="M58" s="49">
        <v>0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</row>
    <row r="59" spans="1:25" ht="22.5" customHeight="1" x14ac:dyDescent="0.25">
      <c r="A59" s="47"/>
      <c r="B59" s="58">
        <v>20</v>
      </c>
      <c r="C59" s="58" t="s">
        <v>43</v>
      </c>
      <c r="D59" s="58" t="s">
        <v>30</v>
      </c>
      <c r="E59" s="46">
        <v>6.24</v>
      </c>
      <c r="F59" s="46">
        <v>6.24</v>
      </c>
      <c r="G59" s="46">
        <v>6.24</v>
      </c>
      <c r="H59" s="46">
        <v>0</v>
      </c>
      <c r="I59" s="46">
        <v>0</v>
      </c>
      <c r="J59" s="49">
        <v>0.34949999999999998</v>
      </c>
      <c r="K59" s="49">
        <v>0.19689999999999999</v>
      </c>
      <c r="L59" s="49">
        <v>0</v>
      </c>
      <c r="M59" s="49">
        <v>0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</row>
    <row r="60" spans="1:25" ht="22.5" customHeight="1" x14ac:dyDescent="0.25">
      <c r="A60" s="47"/>
      <c r="B60" s="58">
        <v>21</v>
      </c>
      <c r="C60" s="58" t="s">
        <v>86</v>
      </c>
      <c r="D60" s="58" t="s">
        <v>87</v>
      </c>
      <c r="E60" s="46">
        <v>1.79</v>
      </c>
      <c r="F60" s="46">
        <v>1.79</v>
      </c>
      <c r="G60" s="46">
        <v>1.79</v>
      </c>
      <c r="H60" s="46">
        <v>0</v>
      </c>
      <c r="I60" s="46">
        <v>0</v>
      </c>
      <c r="J60" s="49">
        <v>6.4500000000000002E-2</v>
      </c>
      <c r="K60" s="49">
        <v>0.54679999999999995</v>
      </c>
      <c r="L60" s="49">
        <v>0</v>
      </c>
      <c r="M60" s="49">
        <v>0</v>
      </c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</row>
    <row r="61" spans="1:25" ht="22.5" customHeight="1" x14ac:dyDescent="0.25">
      <c r="A61" s="47"/>
      <c r="B61" s="58">
        <v>22</v>
      </c>
      <c r="C61" s="58" t="s">
        <v>88</v>
      </c>
      <c r="D61" s="58" t="s">
        <v>30</v>
      </c>
      <c r="E61" s="46">
        <v>115.79</v>
      </c>
      <c r="F61" s="46">
        <v>115.79</v>
      </c>
      <c r="G61" s="46">
        <v>106.38</v>
      </c>
      <c r="H61" s="46">
        <v>0</v>
      </c>
      <c r="I61" s="46">
        <v>8.85</v>
      </c>
      <c r="J61" s="49">
        <v>0.85289999999999999</v>
      </c>
      <c r="K61" s="49">
        <v>0.6784</v>
      </c>
      <c r="L61" s="49">
        <v>0</v>
      </c>
      <c r="M61" s="49">
        <v>0</v>
      </c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</row>
    <row r="62" spans="1:25" ht="23.1" customHeight="1" x14ac:dyDescent="0.25">
      <c r="A62" s="47"/>
      <c r="B62" s="76" t="s">
        <v>58</v>
      </c>
      <c r="C62" s="76"/>
      <c r="D62" s="76"/>
      <c r="E62" s="77"/>
      <c r="F62" s="77"/>
      <c r="G62" s="77"/>
      <c r="H62" s="77"/>
      <c r="I62" s="77"/>
      <c r="J62" s="50">
        <f>SUM(J40:J61)</f>
        <v>45.089399999999998</v>
      </c>
      <c r="K62" s="50">
        <f>SUM(K40:K61)</f>
        <v>40.696500000000007</v>
      </c>
      <c r="L62" s="50">
        <f>SUM(L40:L61)</f>
        <v>0</v>
      </c>
      <c r="M62" s="49">
        <f>SUM(M40:M61)</f>
        <v>0</v>
      </c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</row>
    <row r="63" spans="1:25" x14ac:dyDescent="0.25">
      <c r="A63" s="47"/>
      <c r="B63" s="47"/>
      <c r="C63" s="47"/>
      <c r="D63" s="47"/>
      <c r="E63" s="51"/>
      <c r="F63" s="51"/>
      <c r="G63" s="51"/>
      <c r="H63" s="51"/>
      <c r="I63" s="51"/>
      <c r="J63" s="52"/>
      <c r="K63" s="52"/>
      <c r="L63" s="52"/>
      <c r="M63" s="52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  <row r="64" spans="1:25" x14ac:dyDescent="0.25">
      <c r="A64" s="47"/>
      <c r="B64" s="47"/>
      <c r="C64" s="47"/>
      <c r="D64" s="47"/>
      <c r="E64" s="51"/>
      <c r="F64" s="51"/>
      <c r="G64" s="51"/>
      <c r="H64" s="51"/>
      <c r="I64" s="51"/>
      <c r="J64" s="52">
        <f>SUM(J24,J38,J62)</f>
        <v>100</v>
      </c>
      <c r="K64" s="52">
        <f>SUM(K24,K38,K62)</f>
        <v>100.00000000000001</v>
      </c>
      <c r="L64" s="52">
        <f>SUM(L24,L38,L62)</f>
        <v>1.1056878576983564</v>
      </c>
      <c r="M64" s="52">
        <f>SUM(M24,M38,M62)</f>
        <v>1.1647724447292136</v>
      </c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</row>
    <row r="65" spans="1:25" x14ac:dyDescent="0.25">
      <c r="A65" s="47"/>
      <c r="B65" s="47"/>
      <c r="C65" s="47"/>
      <c r="D65" s="47"/>
      <c r="E65" s="51"/>
      <c r="F65" s="51"/>
      <c r="G65" s="51"/>
      <c r="H65" s="51"/>
      <c r="I65" s="51"/>
      <c r="J65" s="52"/>
      <c r="K65" s="52"/>
      <c r="L65" s="52"/>
      <c r="M65" s="52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</row>
    <row r="66" spans="1:25" x14ac:dyDescent="0.25">
      <c r="A66" s="47"/>
      <c r="B66" s="47"/>
      <c r="C66" s="47"/>
      <c r="D66" s="47"/>
      <c r="E66" s="51"/>
      <c r="F66" s="51"/>
      <c r="G66" s="51"/>
      <c r="H66" s="51"/>
      <c r="I66" s="51"/>
      <c r="J66" s="52"/>
      <c r="K66" s="52"/>
      <c r="L66" s="52"/>
      <c r="M66" s="52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</row>
    <row r="67" spans="1:25" x14ac:dyDescent="0.25">
      <c r="A67" s="47"/>
      <c r="B67" s="47"/>
      <c r="C67" s="47"/>
      <c r="D67" s="47"/>
      <c r="E67" s="51"/>
      <c r="F67" s="51"/>
      <c r="G67" s="51"/>
      <c r="H67" s="51"/>
      <c r="I67" s="51"/>
      <c r="J67" s="52"/>
      <c r="K67" s="52"/>
      <c r="L67" s="52"/>
      <c r="M67" s="52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  <row r="68" spans="1:25" x14ac:dyDescent="0.25">
      <c r="A68" s="47"/>
      <c r="B68" s="47"/>
      <c r="C68" s="47"/>
      <c r="D68" s="47"/>
      <c r="E68" s="51"/>
      <c r="F68" s="51"/>
      <c r="G68" s="51"/>
      <c r="H68" s="51"/>
      <c r="I68" s="51"/>
      <c r="J68" s="52"/>
      <c r="K68" s="52"/>
      <c r="L68" s="52"/>
      <c r="M68" s="52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</row>
    <row r="69" spans="1:25" x14ac:dyDescent="0.25">
      <c r="A69" s="47"/>
      <c r="B69" s="47"/>
      <c r="C69" s="47"/>
      <c r="D69" s="47"/>
      <c r="E69" s="51"/>
      <c r="F69" s="51"/>
      <c r="G69" s="51"/>
      <c r="H69" s="51"/>
      <c r="I69" s="51"/>
      <c r="J69" s="52"/>
      <c r="K69" s="52"/>
      <c r="L69" s="52"/>
      <c r="M69" s="52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</row>
    <row r="70" spans="1:25" x14ac:dyDescent="0.25">
      <c r="A70" s="47"/>
      <c r="B70" s="47"/>
      <c r="C70" s="47"/>
      <c r="D70" s="47"/>
      <c r="E70" s="51"/>
      <c r="F70" s="51"/>
      <c r="G70" s="51"/>
      <c r="H70" s="51"/>
      <c r="I70" s="51"/>
      <c r="J70" s="52"/>
      <c r="K70" s="52"/>
      <c r="L70" s="52"/>
      <c r="M70" s="52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</row>
    <row r="71" spans="1:25" x14ac:dyDescent="0.25">
      <c r="A71" s="55"/>
      <c r="B71" s="55"/>
      <c r="C71" s="55"/>
      <c r="D71" s="55"/>
      <c r="E71" s="53"/>
      <c r="F71" s="53"/>
      <c r="G71" s="53"/>
      <c r="H71" s="53"/>
      <c r="I71" s="53"/>
      <c r="J71" s="54"/>
      <c r="K71" s="54"/>
      <c r="L71" s="54"/>
      <c r="M71" s="54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</row>
    <row r="72" spans="1:25" x14ac:dyDescent="0.25">
      <c r="A72" s="55"/>
      <c r="B72" s="55"/>
      <c r="C72" s="55"/>
      <c r="D72" s="55"/>
      <c r="E72" s="53"/>
      <c r="F72" s="53"/>
      <c r="G72" s="53"/>
      <c r="H72" s="53"/>
      <c r="I72" s="53"/>
      <c r="J72" s="54"/>
      <c r="K72" s="54"/>
      <c r="L72" s="54"/>
      <c r="M72" s="54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</row>
    <row r="73" spans="1:25" x14ac:dyDescent="0.25">
      <c r="A73" s="55"/>
      <c r="B73" s="55"/>
      <c r="C73" s="55"/>
      <c r="D73" s="55"/>
      <c r="E73" s="53"/>
      <c r="F73" s="53"/>
      <c r="G73" s="53"/>
      <c r="H73" s="53"/>
      <c r="I73" s="53"/>
      <c r="J73" s="54"/>
      <c r="K73" s="54"/>
      <c r="L73" s="54"/>
      <c r="M73" s="54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</row>
    <row r="74" spans="1:25" x14ac:dyDescent="0.25">
      <c r="A74" s="55"/>
      <c r="B74" s="55"/>
      <c r="C74" s="55"/>
      <c r="D74" s="55"/>
      <c r="E74" s="53"/>
      <c r="F74" s="53"/>
      <c r="G74" s="53"/>
      <c r="H74" s="53"/>
      <c r="I74" s="53"/>
      <c r="J74" s="54"/>
      <c r="K74" s="54"/>
      <c r="L74" s="54"/>
      <c r="M74" s="54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</row>
    <row r="75" spans="1:25" x14ac:dyDescent="0.25">
      <c r="A75" s="55"/>
      <c r="B75" s="55"/>
      <c r="C75" s="55"/>
      <c r="D75" s="55"/>
      <c r="E75" s="53"/>
      <c r="F75" s="53"/>
      <c r="G75" s="53"/>
      <c r="H75" s="53"/>
      <c r="I75" s="53"/>
      <c r="J75" s="54"/>
      <c r="K75" s="54"/>
      <c r="L75" s="54"/>
      <c r="M75" s="54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</row>
    <row r="76" spans="1:25" x14ac:dyDescent="0.25">
      <c r="A76" s="55"/>
      <c r="B76" s="55"/>
      <c r="C76" s="55"/>
      <c r="D76" s="55"/>
      <c r="E76" s="53"/>
      <c r="F76" s="53"/>
      <c r="G76" s="53"/>
      <c r="H76" s="53"/>
      <c r="I76" s="53"/>
      <c r="J76" s="54"/>
      <c r="K76" s="54"/>
      <c r="L76" s="54"/>
      <c r="M76" s="54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</row>
    <row r="77" spans="1:25" x14ac:dyDescent="0.25">
      <c r="A77" s="55"/>
      <c r="B77" s="55"/>
      <c r="C77" s="55"/>
      <c r="D77" s="55"/>
      <c r="E77" s="53"/>
      <c r="F77" s="53"/>
      <c r="G77" s="53"/>
      <c r="H77" s="53"/>
      <c r="I77" s="53"/>
      <c r="J77" s="54"/>
      <c r="K77" s="54"/>
      <c r="L77" s="54"/>
      <c r="M77" s="54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</row>
    <row r="78" spans="1:25" x14ac:dyDescent="0.25">
      <c r="A78" s="55"/>
      <c r="B78" s="55"/>
      <c r="C78" s="55"/>
      <c r="D78" s="55"/>
      <c r="E78" s="53"/>
      <c r="F78" s="53"/>
      <c r="G78" s="53"/>
      <c r="H78" s="53"/>
      <c r="I78" s="53"/>
      <c r="J78" s="54"/>
      <c r="K78" s="54"/>
      <c r="L78" s="54"/>
      <c r="M78" s="54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x14ac:dyDescent="0.25">
      <c r="A79" s="55"/>
      <c r="B79" s="55"/>
      <c r="C79" s="55"/>
      <c r="D79" s="55"/>
      <c r="E79" s="53"/>
      <c r="F79" s="53"/>
      <c r="G79" s="53"/>
      <c r="H79" s="53"/>
      <c r="I79" s="53"/>
      <c r="J79" s="54"/>
      <c r="K79" s="54"/>
      <c r="L79" s="54"/>
      <c r="M79" s="54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</row>
    <row r="80" spans="1:25" x14ac:dyDescent="0.25">
      <c r="A80" s="55"/>
      <c r="B80" s="55"/>
      <c r="C80" s="55"/>
      <c r="D80" s="55"/>
      <c r="E80" s="53"/>
      <c r="F80" s="53"/>
      <c r="G80" s="53"/>
      <c r="H80" s="53"/>
      <c r="I80" s="53"/>
      <c r="J80" s="54"/>
      <c r="K80" s="54"/>
      <c r="L80" s="54"/>
      <c r="M80" s="54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</row>
    <row r="81" spans="1:25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</row>
    <row r="82" spans="1:25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</row>
    <row r="83" spans="1:2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</row>
    <row r="84" spans="1:25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</row>
    <row r="85" spans="1:25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</row>
    <row r="87" spans="1:25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</row>
    <row r="88" spans="1:25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</row>
    <row r="89" spans="1:2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</row>
    <row r="90" spans="1:25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</row>
    <row r="91" spans="1:25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</row>
    <row r="92" spans="1:25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</row>
    <row r="93" spans="1:25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</row>
    <row r="94" spans="1:25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</row>
    <row r="95" spans="1:25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</row>
    <row r="96" spans="1:25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</row>
    <row r="97" spans="1:25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</row>
    <row r="98" spans="1:25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</row>
    <row r="99" spans="1:25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</row>
    <row r="100" spans="1:25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</row>
    <row r="101" spans="1:25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</row>
    <row r="102" spans="1:25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</row>
    <row r="103" spans="1:25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</row>
    <row r="104" spans="1:25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</row>
    <row r="105" spans="1:25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</row>
    <row r="106" spans="1:25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</row>
    <row r="107" spans="1:25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</row>
    <row r="108" spans="1:25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</row>
    <row r="109" spans="1:25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</row>
    <row r="110" spans="1:25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</row>
    <row r="111" spans="1:25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</row>
    <row r="112" spans="1:25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</row>
    <row r="114" spans="1:25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</row>
    <row r="115" spans="1:25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</row>
    <row r="116" spans="1:25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</row>
    <row r="117" spans="1:25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</row>
    <row r="118" spans="1:25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</row>
    <row r="119" spans="1:25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</row>
    <row r="121" spans="1:25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</row>
    <row r="122" spans="1:25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</row>
    <row r="123" spans="1:25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</row>
    <row r="124" spans="1:25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</row>
    <row r="125" spans="1:25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</row>
    <row r="126" spans="1:25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</row>
    <row r="127" spans="1:25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</row>
    <row r="128" spans="1:25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</row>
    <row r="130" spans="1:25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</row>
    <row r="138" spans="1:25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</row>
    <row r="139" spans="1:25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</row>
    <row r="140" spans="1:25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</row>
    <row r="141" spans="1:25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</row>
    <row r="142" spans="1:25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</row>
    <row r="143" spans="1:25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</row>
    <row r="144" spans="1:25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</row>
    <row r="145" spans="1:25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</row>
    <row r="146" spans="1:25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</row>
    <row r="147" spans="1:25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</row>
    <row r="149" spans="1:25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</row>
    <row r="150" spans="1:25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</row>
    <row r="151" spans="1:25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</row>
    <row r="152" spans="1:25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</row>
    <row r="153" spans="1:25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</row>
    <row r="154" spans="1:25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</row>
    <row r="155" spans="1:25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</row>
    <row r="156" spans="1:25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</row>
    <row r="157" spans="1:25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</row>
    <row r="158" spans="1:25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</row>
    <row r="159" spans="1:25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</row>
    <row r="160" spans="1:25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</row>
    <row r="161" spans="1:25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</row>
    <row r="162" spans="1:25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</row>
    <row r="163" spans="1:25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</row>
    <row r="164" spans="1:25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</row>
    <row r="165" spans="1:25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</row>
    <row r="166" spans="1:25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</row>
    <row r="167" spans="1:25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</row>
    <row r="168" spans="1:25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</row>
    <row r="169" spans="1:25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</row>
    <row r="170" spans="1:25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</row>
    <row r="171" spans="1:25" x14ac:dyDescent="0.2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</row>
    <row r="172" spans="1:25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</row>
    <row r="173" spans="1:25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</row>
    <row r="174" spans="1:25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</row>
    <row r="175" spans="1:25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</row>
    <row r="176" spans="1:25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</row>
    <row r="177" spans="1:25" x14ac:dyDescent="0.2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</row>
    <row r="178" spans="1:25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</row>
    <row r="179" spans="1:25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</row>
  </sheetData>
  <mergeCells count="10">
    <mergeCell ref="B62:I62"/>
    <mergeCell ref="B24:I24"/>
    <mergeCell ref="B25:M25"/>
    <mergeCell ref="B38:I38"/>
    <mergeCell ref="B39:M39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2"/>
  <sheetViews>
    <sheetView tabSelected="1" view="pageBreakPreview" zoomScale="120" zoomScaleNormal="120" zoomScaleSheetLayoutView="120" workbookViewId="0">
      <selection activeCell="F84" sqref="F84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80" t="s">
        <v>125</v>
      </c>
      <c r="B3" s="81"/>
      <c r="C3" s="81"/>
      <c r="D3" s="82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80" t="s">
        <v>126</v>
      </c>
      <c r="B16" s="81"/>
      <c r="C16" s="81"/>
      <c r="D16" s="82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80" t="s">
        <v>130</v>
      </c>
      <c r="B29" s="81"/>
      <c r="C29" s="81"/>
      <c r="D29" s="82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80" t="s">
        <v>131</v>
      </c>
      <c r="B42" s="81"/>
      <c r="C42" s="81"/>
      <c r="D42" s="82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25.5" customHeight="1" thickBot="1" x14ac:dyDescent="0.3">
      <c r="A50" s="87" t="s">
        <v>105</v>
      </c>
      <c r="B50" s="87"/>
      <c r="C50" s="87"/>
      <c r="D50" s="87"/>
    </row>
    <row r="51" spans="1:7" ht="40.5" customHeight="1" thickBot="1" x14ac:dyDescent="0.3">
      <c r="A51" s="6" t="s">
        <v>90</v>
      </c>
      <c r="B51" s="7" t="s">
        <v>115</v>
      </c>
      <c r="C51" s="7" t="s">
        <v>106</v>
      </c>
      <c r="D51" s="7" t="s">
        <v>107</v>
      </c>
    </row>
    <row r="52" spans="1:7" ht="13.5" thickBot="1" x14ac:dyDescent="0.3">
      <c r="A52" s="84" t="s">
        <v>125</v>
      </c>
      <c r="B52" s="85"/>
      <c r="C52" s="85"/>
      <c r="D52" s="86"/>
    </row>
    <row r="53" spans="1:7" ht="13.5" thickBot="1" x14ac:dyDescent="0.3">
      <c r="A53" s="8" t="s">
        <v>108</v>
      </c>
      <c r="B53" s="9">
        <v>214.22</v>
      </c>
      <c r="C53" s="9">
        <v>15.19062214335645</v>
      </c>
      <c r="D53" s="9">
        <v>30.232840902182488</v>
      </c>
    </row>
    <row r="54" spans="1:7" ht="14.25" customHeight="1" thickBot="1" x14ac:dyDescent="0.3">
      <c r="A54" s="8" t="s">
        <v>109</v>
      </c>
      <c r="B54" s="9">
        <v>221.39</v>
      </c>
      <c r="C54" s="9">
        <v>3.3470264214358991</v>
      </c>
      <c r="D54" s="9">
        <v>26.313687453642927</v>
      </c>
    </row>
    <row r="55" spans="1:7" ht="15" customHeight="1" thickBot="1" x14ac:dyDescent="0.3">
      <c r="A55" s="8" t="s">
        <v>120</v>
      </c>
      <c r="B55" s="9">
        <v>239.15</v>
      </c>
      <c r="C55" s="9">
        <v>8.0220425493473044</v>
      </c>
      <c r="D55" s="9">
        <v>34.899593862815891</v>
      </c>
    </row>
    <row r="56" spans="1:7" ht="15" customHeight="1" thickBot="1" x14ac:dyDescent="0.3">
      <c r="A56" s="6" t="s">
        <v>124</v>
      </c>
      <c r="B56" s="10">
        <v>260.18</v>
      </c>
      <c r="C56" s="10">
        <v>8.7936441563872165</v>
      </c>
      <c r="D56" s="10">
        <v>39.904285637468405</v>
      </c>
      <c r="E56" s="29"/>
      <c r="F56" s="29"/>
      <c r="G56" s="29"/>
    </row>
    <row r="57" spans="1:7" ht="15" customHeight="1" thickBot="1" x14ac:dyDescent="0.3">
      <c r="A57" s="80" t="s">
        <v>126</v>
      </c>
      <c r="B57" s="81"/>
      <c r="C57" s="81"/>
      <c r="D57" s="82"/>
    </row>
    <row r="58" spans="1:7" ht="15" customHeight="1" thickBot="1" x14ac:dyDescent="0.3">
      <c r="A58" s="8" t="s">
        <v>108</v>
      </c>
      <c r="B58" s="10">
        <v>277.94</v>
      </c>
      <c r="C58" s="10">
        <v>6.8260435083403763</v>
      </c>
      <c r="D58" s="10">
        <v>29.745121837363456</v>
      </c>
    </row>
    <row r="59" spans="1:7" ht="13.5" customHeight="1" thickBot="1" x14ac:dyDescent="0.3">
      <c r="A59" s="8" t="s">
        <v>127</v>
      </c>
      <c r="B59" s="10">
        <v>295.24666666666667</v>
      </c>
      <c r="C59" s="10">
        <v>6.2267635700750787</v>
      </c>
      <c r="D59" s="10">
        <v>33.360434828432489</v>
      </c>
      <c r="E59" s="29"/>
      <c r="F59" s="29"/>
      <c r="G59" s="29"/>
    </row>
    <row r="60" spans="1:7" ht="13.5" customHeight="1" thickBot="1" x14ac:dyDescent="0.3">
      <c r="A60" s="25" t="s">
        <v>128</v>
      </c>
      <c r="B60" s="26">
        <v>312.48</v>
      </c>
      <c r="C60" s="26">
        <v>5.8369273150134404</v>
      </c>
      <c r="D60" s="26">
        <v>30.662763955676354</v>
      </c>
    </row>
    <row r="61" spans="1:7" ht="13.5" customHeight="1" thickBot="1" x14ac:dyDescent="0.3">
      <c r="A61" s="27" t="s">
        <v>129</v>
      </c>
      <c r="B61" s="26">
        <v>306.61666666666667</v>
      </c>
      <c r="C61" s="26">
        <v>-1.8763867554190199</v>
      </c>
      <c r="D61" s="26">
        <v>17.847900171676017</v>
      </c>
    </row>
    <row r="62" spans="1:7" ht="13.5" customHeight="1" thickBot="1" x14ac:dyDescent="0.3">
      <c r="A62" s="80" t="s">
        <v>130</v>
      </c>
      <c r="B62" s="81"/>
      <c r="C62" s="81"/>
      <c r="D62" s="82"/>
    </row>
    <row r="63" spans="1:7" ht="15" customHeight="1" thickBot="1" x14ac:dyDescent="0.3">
      <c r="A63" s="34" t="s">
        <v>108</v>
      </c>
      <c r="B63" s="30">
        <f>AVERAGE(B30:B32)</f>
        <v>310.92666666666668</v>
      </c>
      <c r="C63" s="31">
        <f>B63/B61*100-100</f>
        <v>1.4056639669511384</v>
      </c>
      <c r="D63" s="31">
        <f>B63/B58*100-100</f>
        <v>11.868268930944325</v>
      </c>
    </row>
    <row r="64" spans="1:7" ht="13.5" thickBot="1" x14ac:dyDescent="0.3">
      <c r="A64" s="40" t="s">
        <v>127</v>
      </c>
      <c r="B64" s="26">
        <f>AVERAGE(B33:B35)</f>
        <v>315.93666666666667</v>
      </c>
      <c r="C64" s="38">
        <f>B64/B63*100-100</f>
        <v>1.6113124209352634</v>
      </c>
      <c r="D64" s="39">
        <f>B64/B59*100-100</f>
        <v>7.0076997764580966</v>
      </c>
      <c r="F64" s="33"/>
      <c r="G64" s="33"/>
    </row>
    <row r="65" spans="1:7" ht="13.5" thickBot="1" x14ac:dyDescent="0.3">
      <c r="A65" s="40" t="s">
        <v>128</v>
      </c>
      <c r="B65" s="26">
        <f>AVERAGE(B36:B38)</f>
        <v>310.56</v>
      </c>
      <c r="C65" s="38">
        <f>B65/B64*100-100</f>
        <v>-1.701817874890537</v>
      </c>
      <c r="D65" s="39">
        <f>B65/B60*100-100</f>
        <v>-0.61443932411674496</v>
      </c>
      <c r="F65" s="33"/>
      <c r="G65" s="33"/>
    </row>
    <row r="66" spans="1:7" ht="13.5" thickBot="1" x14ac:dyDescent="0.3">
      <c r="A66" s="41" t="s">
        <v>129</v>
      </c>
      <c r="B66" s="26">
        <f>AVERAGE(B39:B41)</f>
        <v>300.32</v>
      </c>
      <c r="C66" s="38">
        <f>B66/B65*100-100</f>
        <v>-3.2972694487377652</v>
      </c>
      <c r="D66" s="39">
        <f>B66/B61*100-100</f>
        <v>-2.0535956949502747</v>
      </c>
      <c r="F66" s="33"/>
      <c r="G66" s="33"/>
    </row>
    <row r="67" spans="1:7" ht="13.5" thickBot="1" x14ac:dyDescent="0.3">
      <c r="A67" s="88" t="s">
        <v>131</v>
      </c>
      <c r="B67" s="89"/>
      <c r="C67" s="89"/>
      <c r="D67" s="90"/>
      <c r="F67" s="33"/>
      <c r="G67" s="33"/>
    </row>
    <row r="68" spans="1:7" ht="12.75" customHeight="1" thickBot="1" x14ac:dyDescent="0.3">
      <c r="A68" s="37" t="s">
        <v>108</v>
      </c>
      <c r="B68" s="38">
        <f>AVERAGE(B43:B45)</f>
        <v>317.38333333333333</v>
      </c>
      <c r="C68" s="38">
        <f>B68/B66*100-100</f>
        <v>5.6817172793464721</v>
      </c>
      <c r="D68" s="39">
        <f>B68/B63*100-100</f>
        <v>2.0765882630416428</v>
      </c>
    </row>
    <row r="69" spans="1:7" ht="12.75" customHeight="1" thickBot="1" x14ac:dyDescent="0.3">
      <c r="A69" s="40" t="s">
        <v>127</v>
      </c>
      <c r="B69" s="38">
        <f>AVERAGE(B46:B48)</f>
        <v>328.01333333333332</v>
      </c>
      <c r="C69" s="38">
        <f>B69/B68*100-100</f>
        <v>3.349262196082563</v>
      </c>
      <c r="D69" s="39">
        <f>B69/B64*100-100</f>
        <v>3.8224960698874213</v>
      </c>
    </row>
    <row r="70" spans="1:7" ht="27" customHeight="1" thickBot="1" x14ac:dyDescent="0.3">
      <c r="A70" s="32" t="s">
        <v>110</v>
      </c>
      <c r="B70" s="32"/>
      <c r="C70" s="32"/>
      <c r="D70" s="32"/>
    </row>
    <row r="71" spans="1:7" ht="37.5" customHeight="1" thickBot="1" x14ac:dyDescent="0.3">
      <c r="A71" s="40" t="s">
        <v>90</v>
      </c>
      <c r="B71" s="7" t="s">
        <v>115</v>
      </c>
      <c r="C71" s="7" t="s">
        <v>111</v>
      </c>
      <c r="D71" s="7" t="s">
        <v>112</v>
      </c>
    </row>
    <row r="72" spans="1:7" ht="17.25" customHeight="1" thickBot="1" x14ac:dyDescent="0.3">
      <c r="A72" s="84" t="s">
        <v>125</v>
      </c>
      <c r="B72" s="85"/>
      <c r="C72" s="85"/>
      <c r="D72" s="86"/>
    </row>
    <row r="73" spans="1:7" ht="14.25" customHeight="1" thickBot="1" x14ac:dyDescent="0.3">
      <c r="A73" s="15" t="s">
        <v>113</v>
      </c>
      <c r="B73" s="16">
        <v>217.81</v>
      </c>
      <c r="C73" s="17">
        <v>19.926219579341492</v>
      </c>
      <c r="D73" s="17">
        <v>28.214033435366161</v>
      </c>
      <c r="F73" s="29"/>
    </row>
    <row r="74" spans="1:7" ht="20.25" customHeight="1" thickBot="1" x14ac:dyDescent="0.3">
      <c r="A74" s="12" t="s">
        <v>114</v>
      </c>
      <c r="B74" s="13">
        <v>249.67</v>
      </c>
      <c r="C74" s="14">
        <v>14.62742757449152</v>
      </c>
      <c r="D74" s="14">
        <v>37.468340491135308</v>
      </c>
    </row>
    <row r="75" spans="1:7" ht="15" customHeight="1" thickBot="1" x14ac:dyDescent="0.3">
      <c r="A75" s="84" t="s">
        <v>126</v>
      </c>
      <c r="B75" s="85"/>
      <c r="C75" s="85"/>
      <c r="D75" s="86"/>
    </row>
    <row r="76" spans="1:7" ht="11.25" customHeight="1" thickBot="1" x14ac:dyDescent="0.3">
      <c r="A76" s="15" t="s">
        <v>113</v>
      </c>
      <c r="B76" s="21">
        <v>286.59499999999997</v>
      </c>
      <c r="C76" s="14">
        <v>14.789522169263421</v>
      </c>
      <c r="D76" s="14">
        <v>31.580276387677316</v>
      </c>
    </row>
    <row r="77" spans="1:7" ht="16.5" customHeight="1" thickBot="1" x14ac:dyDescent="0.3">
      <c r="A77" s="15" t="s">
        <v>114</v>
      </c>
      <c r="B77" s="21">
        <v>309.54666666666662</v>
      </c>
      <c r="C77" s="21">
        <v>8.0083974481992612</v>
      </c>
      <c r="D77" s="21">
        <v>23.982323333466837</v>
      </c>
    </row>
    <row r="78" spans="1:7" ht="13.5" thickBot="1" x14ac:dyDescent="0.3">
      <c r="A78" s="84" t="s">
        <v>130</v>
      </c>
      <c r="B78" s="85"/>
      <c r="C78" s="85"/>
      <c r="D78" s="86"/>
    </row>
    <row r="79" spans="1:7" ht="13.5" thickBot="1" x14ac:dyDescent="0.3">
      <c r="A79" s="15" t="s">
        <v>113</v>
      </c>
      <c r="B79" s="21">
        <f>AVERAGE(B30:B35)</f>
        <v>313.43166666666667</v>
      </c>
      <c r="C79" s="14">
        <f>B79/B77*100-100</f>
        <v>1.2550611647140073</v>
      </c>
      <c r="D79" s="14">
        <f>B79/B76*100-100</f>
        <v>9.3639688992015522</v>
      </c>
    </row>
    <row r="80" spans="1:7" ht="13.5" thickBot="1" x14ac:dyDescent="0.3">
      <c r="A80" s="15" t="s">
        <v>114</v>
      </c>
      <c r="B80" s="21">
        <f>AVERAGE(B36:B41)</f>
        <v>305.44</v>
      </c>
      <c r="C80" s="14">
        <f>B80/B79*100-100</f>
        <v>-2.5497317331263076</v>
      </c>
      <c r="D80" s="14">
        <f>B80/B77*100-100</f>
        <v>-1.3266712611991665</v>
      </c>
    </row>
    <row r="81" spans="1:4" ht="13.5" thickBot="1" x14ac:dyDescent="0.3">
      <c r="A81" s="84" t="s">
        <v>131</v>
      </c>
      <c r="B81" s="85"/>
      <c r="C81" s="85"/>
      <c r="D81" s="86"/>
    </row>
    <row r="82" spans="1:4" ht="13.5" thickBot="1" x14ac:dyDescent="0.3">
      <c r="A82" s="15" t="s">
        <v>113</v>
      </c>
      <c r="B82" s="21">
        <f>AVERAGE(B43:B48)</f>
        <v>322.69833333333332</v>
      </c>
      <c r="C82" s="14">
        <f>B82/B80*100-100</f>
        <v>5.6503186659682143</v>
      </c>
      <c r="D82" s="14">
        <f>B82/B79*100-100</f>
        <v>2.9565189647929628</v>
      </c>
    </row>
    <row r="83" spans="1:4" ht="15.75" x14ac:dyDescent="0.25">
      <c r="A83" s="11"/>
      <c r="B83" s="4"/>
      <c r="C83" s="83" t="s">
        <v>121</v>
      </c>
      <c r="D83" s="83"/>
    </row>
    <row r="84" spans="1:4" ht="18.75" x14ac:dyDescent="0.25">
      <c r="A84" s="18"/>
      <c r="B84" s="18"/>
      <c r="C84" s="83" t="s">
        <v>1</v>
      </c>
      <c r="D84" s="83"/>
    </row>
    <row r="85" spans="1:4" ht="15.75" x14ac:dyDescent="0.25">
      <c r="A85" s="42" t="s">
        <v>142</v>
      </c>
      <c r="B85" s="4"/>
      <c r="C85" s="83" t="s">
        <v>141</v>
      </c>
      <c r="D85" s="83"/>
    </row>
    <row r="92" spans="1:4" s="20" customFormat="1" ht="15" x14ac:dyDescent="0.25">
      <c r="A92" s="19"/>
      <c r="B92" s="1"/>
      <c r="C92" s="1"/>
      <c r="D92" s="1"/>
    </row>
  </sheetData>
  <mergeCells count="16">
    <mergeCell ref="C85:D85"/>
    <mergeCell ref="A50:D50"/>
    <mergeCell ref="A72:D72"/>
    <mergeCell ref="A52:D52"/>
    <mergeCell ref="A75:D75"/>
    <mergeCell ref="A57:D57"/>
    <mergeCell ref="A78:D78"/>
    <mergeCell ref="A67:D67"/>
    <mergeCell ref="A3:D3"/>
    <mergeCell ref="C83:D83"/>
    <mergeCell ref="C84:D84"/>
    <mergeCell ref="A16:D16"/>
    <mergeCell ref="A29:D29"/>
    <mergeCell ref="A62:D62"/>
    <mergeCell ref="A42:D42"/>
    <mergeCell ref="A81:D8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ignoredErrors>
    <ignoredError sqref="B63:B66 B79:B80 B68:B69 B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2026-02-20T05:17:13Z</dcterms:modified>
</cp:coreProperties>
</file>