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15.10.2026\SPI Email 15.10.2026\E-Office\"/>
    </mc:Choice>
  </mc:AlternateContent>
  <xr:revisionPtr revIDLastSave="0" documentId="13_ncr:1_{0AFCBD1C-CD71-49D5-8954-57E4661A023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39" i="2"/>
  <c r="L39" i="2"/>
  <c r="K39" i="2"/>
  <c r="J39" i="2"/>
  <c r="M30" i="2"/>
  <c r="M64" i="2" s="1"/>
  <c r="L30" i="2"/>
  <c r="L64" i="2" s="1"/>
  <c r="K30" i="2"/>
  <c r="K64" i="2" s="1"/>
  <c r="J30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D69" i="3" l="1"/>
  <c r="C69" i="3"/>
  <c r="B69" i="3"/>
  <c r="B83" i="3" l="1"/>
  <c r="B67" i="3"/>
  <c r="B66" i="3" l="1"/>
  <c r="C67" i="3" s="1"/>
  <c r="B82" i="3" l="1"/>
  <c r="C83" i="3" s="1"/>
  <c r="B65" i="3"/>
  <c r="C66" i="3" s="1"/>
  <c r="B64" i="3" l="1"/>
  <c r="C65" i="3" s="1"/>
  <c r="B80" i="3"/>
  <c r="B62" i="3"/>
  <c r="D28" i="3"/>
  <c r="C28" i="3"/>
  <c r="D27" i="3"/>
  <c r="C27" i="3"/>
  <c r="C82" i="3" l="1"/>
  <c r="D83" i="3"/>
  <c r="D62" i="3"/>
  <c r="D67" i="3"/>
  <c r="C64" i="3"/>
  <c r="D80" i="3"/>
  <c r="B61" i="3"/>
  <c r="B79" i="3"/>
  <c r="B60" i="3"/>
  <c r="B59" i="3"/>
  <c r="C59" i="3" s="1"/>
  <c r="D61" i="3" l="1"/>
  <c r="D66" i="3"/>
  <c r="D79" i="3"/>
  <c r="D82" i="3"/>
  <c r="D60" i="3"/>
  <c r="D65" i="3"/>
  <c r="D64" i="3"/>
  <c r="C80" i="3"/>
  <c r="C62" i="3"/>
  <c r="C61" i="3"/>
  <c r="C79" i="3"/>
  <c r="D59" i="3"/>
  <c r="C60" i="3"/>
</calcChain>
</file>

<file path=xl/sharedStrings.xml><?xml version="1.0" encoding="utf-8"?>
<sst xmlns="http://schemas.openxmlformats.org/spreadsheetml/2006/main" count="250" uniqueCount="154">
  <si>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</si>
  <si>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</si>
  <si>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</si>
  <si>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</si>
  <si>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</si>
  <si>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</si>
  <si>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</si>
  <si>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</si>
  <si>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</si>
  <si>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</si>
  <si>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</si>
  <si>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</si>
  <si>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</si>
  <si>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</si>
  <si>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</si>
  <si>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</si>
  <si>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</si>
  <si>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</si>
  <si>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</si>
  <si>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</si>
  <si>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</si>
  <si>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</si>
  <si>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</si>
  <si>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</si>
  <si>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</si>
  <si>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</si>
  <si>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</si>
  <si>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</si>
  <si>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</si>
  <si>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</si>
  <si>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</si>
  <si>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</si>
  <si>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</si>
  <si>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</si>
  <si>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</si>
  <si>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</si>
  <si>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</si>
  <si>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</si>
  <si>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</si>
  <si>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</si>
  <si>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</si>
  <si>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</si>
  <si>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</si>
  <si>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</si>
  <si>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</si>
  <si>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</si>
  <si>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</si>
  <si>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</si>
  <si>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</si>
  <si>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</si>
  <si>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</si>
  <si>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</si>
  <si>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</si>
  <si>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</si>
  <si>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</si>
  <si>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</si>
  <si>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</si>
  <si>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</si>
  <si>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</si>
  <si>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</si>
  <si>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</si>
  <si>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</si>
  <si>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</si>
  <si>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</si>
  <si>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</si>
  <si>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</si>
  <si>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</si>
  <si>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</si>
  <si>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</si>
  <si>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</si>
  <si>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</si>
  <si>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</si>
  <si>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</si>
  <si>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</si>
  <si>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</si>
  <si>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</si>
  <si>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</si>
  <si>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</si>
  <si>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</si>
  <si>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</si>
  <si>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</si>
  <si>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</si>
  <si>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</si>
  <si>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</si>
  <si>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</si>
  <si>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</si>
  <si>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</si>
  <si>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</si>
  <si>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</si>
  <si>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</si>
  <si>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</si>
  <si>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</si>
  <si>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</si>
  <si>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</si>
  <si>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</si>
  <si>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</si>
  <si>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</si>
  <si>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</si>
  <si>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</si>
  <si>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</si>
  <si>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</si>
  <si>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</si>
  <si>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</si>
  <si>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</si>
  <si>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</si>
  <si>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</si>
  <si>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</si>
  <si>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</si>
  <si>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</si>
  <si>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</si>
  <si>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</si>
  <si>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</si>
  <si>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</si>
  <si>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</si>
  <si>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</si>
  <si>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</si>
  <si>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</si>
  <si>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</si>
  <si>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</si>
  <si>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</si>
  <si>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</si>
  <si>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</si>
  <si>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</si>
  <si>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</si>
  <si>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</si>
  <si>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</si>
  <si>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</si>
  <si>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</si>
  <si>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</si>
  <si>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</si>
  <si>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</si>
  <si>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13-08-2026</t>
  </si>
  <si>
    <t>20-08-2026</t>
  </si>
  <si>
    <t>27-08-2026</t>
  </si>
  <si>
    <t>2026-27</t>
  </si>
  <si>
    <t>03-09-2026</t>
  </si>
  <si>
    <t>10-09-2026</t>
  </si>
  <si>
    <t>17-09-2026</t>
  </si>
  <si>
    <t>24-09-2026</t>
  </si>
  <si>
    <t>01-10-2026</t>
  </si>
  <si>
    <t>08-10-2026</t>
  </si>
  <si>
    <t>Subject:   Sensitive Price Indicator (SPI) for the week ended on 15-10-2026.</t>
  </si>
  <si>
    <t>For the week ended on October 15, 2026, the SPI and percentage changes by</t>
  </si>
  <si>
    <t>SPI for week ended on
15-10-2026     08-10-26     16-10-25</t>
  </si>
  <si>
    <t>% change over
08-10-26     16-10-25</t>
  </si>
  <si>
    <t>15-10-2026</t>
  </si>
  <si>
    <t>The comparative changes in prices i.e. increase, decrease and unchanged for the week ended on 15-10-2026 over</t>
  </si>
  <si>
    <t>previous and corresponding weeks ended on 08-10-2026 and 16-10-2025 repectively are as follows:</t>
  </si>
  <si>
    <t>Prices in Rs.
on
15.10.26 08.10.26 16.10.25</t>
  </si>
  <si>
    <t>%change                col. 3 over                  08.10.26 16.10.25</t>
  </si>
  <si>
    <t>i.    Average prices of the following 23 items registered INCREASE.</t>
  </si>
  <si>
    <t>ii.    Average prices of the following 7 items registered DECREASE.</t>
  </si>
  <si>
    <t>iii.    Average prices of the following 21 items remained UNCHANGED</t>
  </si>
  <si>
    <t xml:space="preserve">Gas Charges upto 3.3719 MMBTU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</si>
</sst>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164" fontId="3" fillId="0" borderId="1" xfId="0" applyNumberFormat="1" applyFont="1" applyBorder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65" fontId="4" fillId="0" borderId="1" xfId="0" applyNumberFormat="1" applyFont="1" applyBorder="1"/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topLeftCell="A25" zoomScaleNormal="100" zoomScaleSheetLayoutView="100" workbookViewId="0">
      <selection activeCell="G18" sqref="G18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65" t="s">
        <v>116</v>
      </c>
      <c r="B1" s="66"/>
      <c r="C1" s="66"/>
      <c r="D1" s="66"/>
      <c r="E1" s="66"/>
      <c r="F1" s="66"/>
      <c r="G1" s="66"/>
      <c r="H1" s="66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5.75" x14ac:dyDescent="0.25">
      <c r="A3" s="67" t="s">
        <v>0</v>
      </c>
      <c r="B3" s="68"/>
      <c r="C3" s="68"/>
      <c r="D3" s="68"/>
      <c r="E3" s="68"/>
      <c r="F3" s="68"/>
      <c r="G3" s="68"/>
      <c r="H3" s="68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idden="1" x14ac:dyDescent="0.25">
      <c r="A4" s="44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x14ac:dyDescent="0.25">
      <c r="A5" s="69"/>
      <c r="B5" s="68"/>
      <c r="C5" s="68"/>
      <c r="D5" s="68"/>
      <c r="E5" s="68"/>
      <c r="F5" s="68"/>
      <c r="G5" s="68"/>
      <c r="H5" s="68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idden="1" x14ac:dyDescent="0.25">
      <c r="A6" s="4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8" x14ac:dyDescent="0.25">
      <c r="A7" s="70" t="s">
        <v>1</v>
      </c>
      <c r="B7" s="71"/>
      <c r="C7" s="71"/>
      <c r="D7" s="71"/>
      <c r="E7" s="71"/>
      <c r="F7" s="71"/>
      <c r="G7" s="71"/>
      <c r="H7" s="71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30" customHeight="1" x14ac:dyDescent="0.25">
      <c r="A8" s="45"/>
      <c r="B8" s="45"/>
      <c r="C8" s="45"/>
      <c r="D8" s="45"/>
      <c r="E8" s="45"/>
      <c r="F8" s="45"/>
      <c r="G8" s="45"/>
      <c r="H8" s="45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x14ac:dyDescent="0.25">
      <c r="A9" s="45" t="s">
        <v>141</v>
      </c>
      <c r="B9" s="45"/>
      <c r="C9" s="45"/>
      <c r="D9" s="45"/>
      <c r="E9" s="45"/>
      <c r="F9" s="45"/>
      <c r="G9" s="45"/>
      <c r="H9" s="45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25">
      <c r="A10" s="45"/>
      <c r="B10" s="45"/>
      <c r="C10" s="45"/>
      <c r="D10" s="45"/>
      <c r="E10" s="45"/>
      <c r="F10" s="45"/>
      <c r="G10" s="45"/>
      <c r="H10" s="45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idden="1" x14ac:dyDescent="0.25">
      <c r="A11" s="45"/>
      <c r="B11" s="45"/>
      <c r="C11" s="45"/>
      <c r="D11" s="45"/>
      <c r="E11" s="45"/>
      <c r="F11" s="45"/>
      <c r="G11" s="45"/>
      <c r="H11" s="45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25">
      <c r="A12" s="45"/>
      <c r="B12" s="45" t="s">
        <v>2</v>
      </c>
      <c r="C12" s="45"/>
      <c r="D12" s="45"/>
      <c r="E12" s="45"/>
      <c r="F12" s="45"/>
      <c r="G12" s="45"/>
      <c r="H12" s="45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25">
      <c r="A13" s="45" t="s">
        <v>3</v>
      </c>
      <c r="B13" s="45"/>
      <c r="C13" s="45"/>
      <c r="D13" s="45"/>
      <c r="E13" s="45"/>
      <c r="F13" s="45"/>
      <c r="G13" s="45"/>
      <c r="H13" s="45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25">
      <c r="A14" s="45"/>
      <c r="B14" s="45"/>
      <c r="C14" s="45"/>
      <c r="D14" s="45"/>
      <c r="E14" s="45"/>
      <c r="F14" s="45"/>
      <c r="G14" s="45"/>
      <c r="H14" s="45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idden="1" x14ac:dyDescent="0.25">
      <c r="A15" s="45"/>
      <c r="B15" s="45"/>
      <c r="C15" s="45"/>
      <c r="D15" s="45"/>
      <c r="E15" s="45"/>
      <c r="F15" s="45"/>
      <c r="G15" s="45"/>
      <c r="H15" s="45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25">
      <c r="A16" s="46" t="s">
        <v>4</v>
      </c>
      <c r="B16" s="45" t="s">
        <v>142</v>
      </c>
      <c r="C16" s="45"/>
      <c r="D16" s="45"/>
      <c r="E16" s="45"/>
      <c r="F16" s="45"/>
      <c r="G16" s="45"/>
      <c r="H16" s="45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25">
      <c r="A17" s="46" t="s">
        <v>5</v>
      </c>
      <c r="B17" s="45"/>
      <c r="C17" s="45"/>
      <c r="D17" s="45"/>
      <c r="E17" s="45"/>
      <c r="F17" s="45"/>
      <c r="G17" s="45"/>
      <c r="H17" s="45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9.9499999999999993" customHeight="1" x14ac:dyDescent="0.25">
      <c r="A18" s="46"/>
      <c r="B18" s="45"/>
      <c r="C18" s="45"/>
      <c r="D18" s="45"/>
      <c r="E18" s="45"/>
      <c r="F18" s="45"/>
      <c r="G18" s="45"/>
      <c r="H18" s="45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25">
      <c r="A19" s="46"/>
      <c r="B19" s="61" t="s">
        <v>6</v>
      </c>
      <c r="C19" s="61"/>
      <c r="D19" s="61"/>
      <c r="E19" s="61"/>
      <c r="F19" s="61"/>
      <c r="G19" s="61"/>
      <c r="H19" s="61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30" customHeight="1" x14ac:dyDescent="0.25">
      <c r="A20" s="46"/>
      <c r="B20" s="64" t="s">
        <v>117</v>
      </c>
      <c r="C20" s="64"/>
      <c r="D20" s="64" t="s">
        <v>143</v>
      </c>
      <c r="E20" s="64"/>
      <c r="F20" s="64"/>
      <c r="G20" s="64" t="s">
        <v>144</v>
      </c>
      <c r="H20" s="64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26.25" customHeight="1" x14ac:dyDescent="0.25">
      <c r="A21" s="47"/>
      <c r="B21" s="63" t="s">
        <v>7</v>
      </c>
      <c r="C21" s="63"/>
      <c r="D21" s="48">
        <v>356.35</v>
      </c>
      <c r="E21" s="48">
        <v>356.56</v>
      </c>
      <c r="F21" s="48">
        <v>329.37</v>
      </c>
      <c r="G21" s="48">
        <f t="shared" ref="G21:G26" si="0">D21/E21*100-100</f>
        <v>-5.8896118465341374E-2</v>
      </c>
      <c r="H21" s="48">
        <f t="shared" ref="H21:H26" si="1">D21/F21*100-100</f>
        <v>8.1913956948113054</v>
      </c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26.25" customHeight="1" x14ac:dyDescent="0.25">
      <c r="A22" s="47"/>
      <c r="B22" s="63" t="s">
        <v>8</v>
      </c>
      <c r="C22" s="63"/>
      <c r="D22" s="48">
        <v>359.94</v>
      </c>
      <c r="E22" s="48">
        <v>360.08</v>
      </c>
      <c r="F22" s="48">
        <v>326.88</v>
      </c>
      <c r="G22" s="48">
        <f t="shared" si="0"/>
        <v>-3.8880248833578435E-2</v>
      </c>
      <c r="H22" s="48">
        <f t="shared" si="1"/>
        <v>10.113803230543311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26.25" customHeight="1" x14ac:dyDescent="0.25">
      <c r="A23" s="47"/>
      <c r="B23" s="63" t="s">
        <v>9</v>
      </c>
      <c r="C23" s="63"/>
      <c r="D23" s="48">
        <v>380.62</v>
      </c>
      <c r="E23" s="48">
        <v>380.67</v>
      </c>
      <c r="F23" s="48">
        <v>349.23</v>
      </c>
      <c r="G23" s="48">
        <f t="shared" si="0"/>
        <v>-1.3134736123149082E-2</v>
      </c>
      <c r="H23" s="48">
        <f t="shared" si="1"/>
        <v>8.9883457893078997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26.25" customHeight="1" x14ac:dyDescent="0.25">
      <c r="A24" s="47"/>
      <c r="B24" s="63" t="s">
        <v>10</v>
      </c>
      <c r="C24" s="63"/>
      <c r="D24" s="48">
        <v>368.03</v>
      </c>
      <c r="E24" s="48">
        <v>368.09</v>
      </c>
      <c r="F24" s="48">
        <v>335.97</v>
      </c>
      <c r="G24" s="48">
        <f t="shared" si="0"/>
        <v>-1.6300361324667278E-2</v>
      </c>
      <c r="H24" s="48">
        <f t="shared" si="1"/>
        <v>9.5425186772628336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26.25" customHeight="1" x14ac:dyDescent="0.25">
      <c r="A25" s="47"/>
      <c r="B25" s="63" t="s">
        <v>11</v>
      </c>
      <c r="C25" s="63"/>
      <c r="D25" s="48">
        <v>372.22</v>
      </c>
      <c r="E25" s="48">
        <v>372.43</v>
      </c>
      <c r="F25" s="48">
        <v>332.07</v>
      </c>
      <c r="G25" s="48">
        <f t="shared" si="0"/>
        <v>-5.6386435034767146E-2</v>
      </c>
      <c r="H25" s="48">
        <f t="shared" si="1"/>
        <v>12.090824223808255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26.25" customHeight="1" x14ac:dyDescent="0.25">
      <c r="A26" s="47"/>
      <c r="B26" s="63" t="s">
        <v>12</v>
      </c>
      <c r="C26" s="63"/>
      <c r="D26" s="48">
        <v>372.43</v>
      </c>
      <c r="E26" s="48">
        <v>372.58</v>
      </c>
      <c r="F26" s="48">
        <v>334.39</v>
      </c>
      <c r="G26" s="48">
        <f t="shared" si="0"/>
        <v>-4.0259809973690608E-2</v>
      </c>
      <c r="H26" s="48">
        <f t="shared" si="1"/>
        <v>11.375938275666144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25">
      <c r="A27" s="47"/>
      <c r="B27" s="49"/>
      <c r="C27" s="49"/>
      <c r="D27" s="49"/>
      <c r="E27" s="49"/>
      <c r="F27" s="49"/>
      <c r="G27" s="49"/>
      <c r="H27" s="49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idden="1" x14ac:dyDescent="0.25">
      <c r="A28" s="47"/>
      <c r="B28" s="49"/>
      <c r="C28" s="49"/>
      <c r="D28" s="49"/>
      <c r="E28" s="49"/>
      <c r="F28" s="49"/>
      <c r="G28" s="49"/>
      <c r="H28" s="49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25">
      <c r="A29" s="46" t="s">
        <v>13</v>
      </c>
      <c r="B29" s="45" t="s">
        <v>14</v>
      </c>
      <c r="C29" s="45"/>
      <c r="D29" s="45"/>
      <c r="E29" s="45"/>
      <c r="F29" s="45"/>
      <c r="G29" s="45"/>
      <c r="H29" s="45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25">
      <c r="A30" s="46" t="s">
        <v>15</v>
      </c>
      <c r="B30" s="45"/>
      <c r="C30" s="45"/>
      <c r="D30" s="45"/>
      <c r="E30" s="45"/>
      <c r="F30" s="45"/>
      <c r="G30" s="45"/>
      <c r="H30" s="45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9.9499999999999993" customHeight="1" x14ac:dyDescent="0.25">
      <c r="A31" s="46"/>
      <c r="B31" s="45"/>
      <c r="C31" s="45"/>
      <c r="D31" s="45"/>
      <c r="E31" s="45"/>
      <c r="F31" s="45"/>
      <c r="G31" s="45"/>
      <c r="H31" s="45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25">
      <c r="A32" s="46"/>
      <c r="B32" s="61" t="s">
        <v>6</v>
      </c>
      <c r="C32" s="61"/>
      <c r="D32" s="61"/>
      <c r="E32" s="61"/>
      <c r="F32" s="61"/>
      <c r="G32" s="61"/>
      <c r="H32" s="61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39" x14ac:dyDescent="0.25">
      <c r="A33" s="46"/>
      <c r="B33" s="50" t="s">
        <v>16</v>
      </c>
      <c r="C33" s="50" t="s">
        <v>118</v>
      </c>
      <c r="D33" s="62" t="s">
        <v>17</v>
      </c>
      <c r="E33" s="62"/>
      <c r="F33" s="50" t="s">
        <v>18</v>
      </c>
      <c r="G33" s="62" t="s">
        <v>17</v>
      </c>
      <c r="H33" s="62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26.25" customHeight="1" x14ac:dyDescent="0.25">
      <c r="A34" s="47"/>
      <c r="B34" s="51" t="s">
        <v>131</v>
      </c>
      <c r="C34" s="48">
        <v>348.71</v>
      </c>
      <c r="D34" s="48">
        <f>C34/347.11*100-100</f>
        <v>0.46094897870992213</v>
      </c>
      <c r="E34" s="48">
        <f>C34/317.94*100-100</f>
        <v>9.6779266528275656</v>
      </c>
      <c r="F34" s="48">
        <v>359.15</v>
      </c>
      <c r="G34" s="48">
        <f>F34/358.6*100-100</f>
        <v>0.15337423312882947</v>
      </c>
      <c r="H34" s="48">
        <f>F34/329.15*100-100</f>
        <v>9.114385538508273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26.25" customHeight="1" x14ac:dyDescent="0.25">
      <c r="A35" s="47"/>
      <c r="B35" s="51" t="s">
        <v>132</v>
      </c>
      <c r="C35" s="48">
        <v>350.03</v>
      </c>
      <c r="D35" s="48">
        <f>C35/348.71*100-100</f>
        <v>0.37853804020532777</v>
      </c>
      <c r="E35" s="48">
        <f>C35/318.59*100-100</f>
        <v>9.8684830032329955</v>
      </c>
      <c r="F35" s="48">
        <v>360.9</v>
      </c>
      <c r="G35" s="48">
        <f>F35/359.15*100-100</f>
        <v>0.48726158986495705</v>
      </c>
      <c r="H35" s="48">
        <f>F35/329.11*100-100</f>
        <v>9.6593844003524509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26.25" customHeight="1" x14ac:dyDescent="0.25">
      <c r="A36" s="47"/>
      <c r="B36" s="51" t="s">
        <v>133</v>
      </c>
      <c r="C36" s="48">
        <v>349.42</v>
      </c>
      <c r="D36" s="48">
        <f>C36/350.03*100-100</f>
        <v>-0.17427077679055003</v>
      </c>
      <c r="E36" s="48">
        <f>C36/321.28*100-100</f>
        <v>8.7587151394422449</v>
      </c>
      <c r="F36" s="48">
        <v>361.07</v>
      </c>
      <c r="G36" s="48">
        <f>F36/360.9*100-100</f>
        <v>4.7104461069551462E-2</v>
      </c>
      <c r="H36" s="48">
        <f>F36/331.14*100-100</f>
        <v>9.0384731533490452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26.25" customHeight="1" x14ac:dyDescent="0.25">
      <c r="A37" s="47"/>
      <c r="B37" s="51" t="s">
        <v>135</v>
      </c>
      <c r="C37" s="48">
        <v>352.61</v>
      </c>
      <c r="D37" s="48">
        <f>C37/349.42*100-100</f>
        <v>0.91294144582450087</v>
      </c>
      <c r="E37" s="48">
        <f>C37/327.73*100-100</f>
        <v>7.5916150489732388</v>
      </c>
      <c r="F37" s="48">
        <v>363.42</v>
      </c>
      <c r="G37" s="48">
        <f>F37/361.07*100-100</f>
        <v>0.65084332677874102</v>
      </c>
      <c r="H37" s="48">
        <f>F37/335.41*100-100</f>
        <v>8.3509734354968401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26.25" customHeight="1" x14ac:dyDescent="0.25">
      <c r="A38" s="47"/>
      <c r="B38" s="51" t="s">
        <v>136</v>
      </c>
      <c r="C38" s="48">
        <v>351.56</v>
      </c>
      <c r="D38" s="48">
        <f>C38/352.61*100-100</f>
        <v>-0.2977794163523555</v>
      </c>
      <c r="E38" s="48">
        <f>C38/327.39*100-100</f>
        <v>7.3826323345245868</v>
      </c>
      <c r="F38" s="48">
        <v>364.26</v>
      </c>
      <c r="G38" s="48">
        <f>F38/363.42*100-100</f>
        <v>0.23113752682846211</v>
      </c>
      <c r="H38" s="48">
        <f>F38/335.35*100-100</f>
        <v>8.6208438944386501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26.25" customHeight="1" x14ac:dyDescent="0.25">
      <c r="A39" s="47"/>
      <c r="B39" s="51" t="s">
        <v>137</v>
      </c>
      <c r="C39" s="48">
        <v>351.07</v>
      </c>
      <c r="D39" s="48">
        <f>C39/351.56*100-100</f>
        <v>-0.1393787689156909</v>
      </c>
      <c r="E39" s="48">
        <f>C39/322.71*100-100</f>
        <v>8.7880759815314207</v>
      </c>
      <c r="F39" s="48">
        <v>366.05</v>
      </c>
      <c r="G39" s="48">
        <f>F39/364.26*100-100</f>
        <v>0.49140723658925367</v>
      </c>
      <c r="H39" s="48">
        <f>F39/330.84*100-100</f>
        <v>10.642606698101815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26.25" customHeight="1" x14ac:dyDescent="0.25">
      <c r="A40" s="47"/>
      <c r="B40" s="51" t="s">
        <v>138</v>
      </c>
      <c r="C40" s="48">
        <v>354.06</v>
      </c>
      <c r="D40" s="48">
        <f>C40/351.07*100-100</f>
        <v>0.85168200074059541</v>
      </c>
      <c r="E40" s="48">
        <f>C40/322.77*100-100</f>
        <v>9.6942094990240832</v>
      </c>
      <c r="F40" s="48">
        <v>369.69</v>
      </c>
      <c r="G40" s="48">
        <f>F40/366.05*100-100</f>
        <v>0.99439967217594472</v>
      </c>
      <c r="H40" s="48">
        <f>F40/330.32*100-100</f>
        <v>11.918745458948905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26.25" customHeight="1" x14ac:dyDescent="0.25">
      <c r="A41" s="47"/>
      <c r="B41" s="51" t="s">
        <v>139</v>
      </c>
      <c r="C41" s="48">
        <v>354.73</v>
      </c>
      <c r="D41" s="48">
        <f>C41/354.06*100-100</f>
        <v>0.1892334632548085</v>
      </c>
      <c r="E41" s="48">
        <f>C41/325.43*100-100</f>
        <v>9.0034723289186758</v>
      </c>
      <c r="F41" s="48">
        <v>370.46</v>
      </c>
      <c r="G41" s="48">
        <f>F41/369.69*100-100</f>
        <v>0.20828261516405178</v>
      </c>
      <c r="H41" s="48">
        <f>F41/332.17*100-100</f>
        <v>11.527230032814501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26.25" customHeight="1" x14ac:dyDescent="0.25">
      <c r="A42" s="47"/>
      <c r="B42" s="51" t="s">
        <v>140</v>
      </c>
      <c r="C42" s="48">
        <v>356.56</v>
      </c>
      <c r="D42" s="48">
        <f>C42/354.73*100-100</f>
        <v>0.51588532123022901</v>
      </c>
      <c r="E42" s="48">
        <f>C42/325.88*100-100</f>
        <v>9.4145084080029591</v>
      </c>
      <c r="F42" s="48">
        <v>372.58</v>
      </c>
      <c r="G42" s="48">
        <f>F42/370.46*100-100</f>
        <v>0.57226151271392212</v>
      </c>
      <c r="H42" s="48">
        <f>F42/332.75*100-100</f>
        <v>11.969947407963929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26.25" customHeight="1" x14ac:dyDescent="0.25">
      <c r="A43" s="47"/>
      <c r="B43" s="51" t="s">
        <v>145</v>
      </c>
      <c r="C43" s="48">
        <v>356.35</v>
      </c>
      <c r="D43" s="48">
        <f>C43/356.56*100-100</f>
        <v>-5.8896118465341374E-2</v>
      </c>
      <c r="E43" s="48">
        <f>C43/329.37*100-100</f>
        <v>8.1913956948113054</v>
      </c>
      <c r="F43" s="48">
        <v>372.43</v>
      </c>
      <c r="G43" s="48">
        <f>F43/372.58*100-100</f>
        <v>-4.0259809973690608E-2</v>
      </c>
      <c r="H43" s="48">
        <f>F43/334.39*100-100</f>
        <v>11.375938275666144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25">
      <c r="A44" s="47"/>
      <c r="B44" s="49"/>
      <c r="C44" s="49"/>
      <c r="D44" s="49"/>
      <c r="E44" s="49"/>
      <c r="F44" s="49"/>
      <c r="G44" s="49"/>
      <c r="H44" s="49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idden="1" x14ac:dyDescent="0.25">
      <c r="A45" s="47"/>
      <c r="B45" s="49"/>
      <c r="C45" s="49"/>
      <c r="D45" s="49"/>
      <c r="E45" s="49"/>
      <c r="F45" s="49"/>
      <c r="G45" s="49"/>
      <c r="H45" s="49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25">
      <c r="A46" s="46" t="s">
        <v>19</v>
      </c>
      <c r="B46" s="45" t="s">
        <v>20</v>
      </c>
      <c r="C46" s="45"/>
      <c r="D46" s="45"/>
      <c r="E46" s="45"/>
      <c r="F46" s="45"/>
      <c r="G46" s="45"/>
      <c r="H46" s="45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25">
      <c r="A47" s="45" t="s">
        <v>21</v>
      </c>
      <c r="B47" s="45"/>
      <c r="C47" s="45"/>
      <c r="D47" s="45"/>
      <c r="E47" s="45"/>
      <c r="F47" s="45"/>
      <c r="G47" s="45"/>
      <c r="H47" s="45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2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2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2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</row>
    <row r="76" spans="1:25" x14ac:dyDescent="0.2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</row>
    <row r="78" spans="1:25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</row>
    <row r="80" spans="1:25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</row>
    <row r="82" spans="1:2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</row>
    <row r="83" spans="1:25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</row>
    <row r="84" spans="1:25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</row>
    <row r="85" spans="1:25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</row>
    <row r="86" spans="1:25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</row>
    <row r="87" spans="1:2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</row>
    <row r="88" spans="1:25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</row>
    <row r="89" spans="1:25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5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</row>
    <row r="91" spans="1:25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</row>
    <row r="92" spans="1:25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</row>
    <row r="93" spans="1:25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</row>
    <row r="94" spans="1:25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</row>
    <row r="96" spans="1:25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5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</row>
    <row r="98" spans="1:25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</row>
    <row r="99" spans="1:25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</row>
    <row r="100" spans="1:25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</row>
    <row r="101" spans="1:25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</row>
    <row r="102" spans="1:25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</row>
    <row r="103" spans="1:25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</row>
    <row r="105" spans="1:25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</row>
    <row r="106" spans="1:25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</row>
    <row r="107" spans="1:25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</row>
    <row r="108" spans="1:25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</row>
    <row r="109" spans="1:25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</row>
    <row r="110" spans="1:25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</row>
    <row r="111" spans="1:25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</row>
    <row r="112" spans="1:25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</row>
    <row r="113" spans="1:25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</row>
    <row r="114" spans="1:25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</row>
    <row r="115" spans="1:25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</row>
    <row r="116" spans="1:25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</row>
    <row r="117" spans="1:25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</row>
    <row r="118" spans="1:25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</row>
    <row r="119" spans="1:25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</row>
    <row r="120" spans="1:25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</row>
    <row r="121" spans="1:25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</row>
    <row r="122" spans="1:25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</row>
    <row r="123" spans="1:25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</row>
    <row r="124" spans="1:25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</row>
    <row r="125" spans="1:25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</row>
    <row r="126" spans="1:25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</row>
    <row r="127" spans="1:25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</row>
    <row r="128" spans="1:25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</row>
    <row r="129" spans="1:25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</row>
    <row r="130" spans="1:25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</row>
    <row r="131" spans="1:25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</row>
    <row r="132" spans="1:25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</row>
    <row r="134" spans="1:25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</row>
    <row r="135" spans="1:25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</row>
    <row r="136" spans="1:25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</row>
    <row r="137" spans="1:25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</row>
    <row r="138" spans="1:25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</row>
    <row r="139" spans="1:25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</row>
    <row r="140" spans="1:25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</row>
    <row r="141" spans="1:25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</row>
    <row r="142" spans="1:25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</row>
    <row r="143" spans="1:25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</row>
    <row r="144" spans="1:25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</row>
    <row r="145" spans="1:25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</row>
    <row r="146" spans="1:25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</row>
    <row r="147" spans="1:25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</row>
    <row r="148" spans="1:25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</row>
    <row r="149" spans="1:25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</row>
    <row r="150" spans="1:25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</row>
    <row r="151" spans="1:25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</row>
    <row r="152" spans="1:25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</row>
    <row r="153" spans="1:25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</row>
    <row r="154" spans="1:25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</row>
    <row r="155" spans="1:25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</row>
    <row r="156" spans="1:25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</row>
    <row r="157" spans="1:25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</row>
    <row r="158" spans="1:25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</row>
    <row r="159" spans="1:25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</row>
    <row r="160" spans="1:25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</row>
    <row r="161" spans="1:25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</row>
    <row r="162" spans="1:25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</row>
    <row r="163" spans="1:25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</row>
    <row r="164" spans="1:25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</row>
    <row r="165" spans="1:25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</row>
    <row r="166" spans="1:25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</row>
    <row r="167" spans="1:25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</row>
    <row r="168" spans="1:25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</row>
    <row r="169" spans="1:25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</row>
    <row r="170" spans="1:25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</row>
    <row r="171" spans="1:25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</row>
    <row r="172" spans="1:25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</row>
    <row r="173" spans="1:25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</row>
    <row r="174" spans="1:25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</row>
    <row r="175" spans="1:25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</row>
    <row r="176" spans="1:25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</row>
    <row r="177" spans="1:25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</row>
    <row r="178" spans="1:25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</row>
    <row r="179" spans="1:25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</row>
  </sheetData>
  <mergeCells count="17">
    <mergeCell ref="D20:F20"/>
    <mergeCell ref="G20:H20"/>
    <mergeCell ref="B20:C20"/>
    <mergeCell ref="A1:H1"/>
    <mergeCell ref="A3:H3"/>
    <mergeCell ref="A5:H5"/>
    <mergeCell ref="A7:H7"/>
    <mergeCell ref="B19:H19"/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R15" sqref="R15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45">
        <v>5</v>
      </c>
      <c r="B1" s="45" t="s">
        <v>146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x14ac:dyDescent="0.25">
      <c r="A2" s="45" t="s">
        <v>147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9.9499999999999993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45.75" customHeight="1" x14ac:dyDescent="0.25">
      <c r="A4" s="45"/>
      <c r="B4" s="52" t="s">
        <v>22</v>
      </c>
      <c r="C4" s="52" t="s">
        <v>23</v>
      </c>
      <c r="D4" s="52" t="s">
        <v>24</v>
      </c>
      <c r="E4" s="72" t="s">
        <v>148</v>
      </c>
      <c r="F4" s="72"/>
      <c r="G4" s="72"/>
      <c r="H4" s="72" t="s">
        <v>149</v>
      </c>
      <c r="I4" s="72"/>
      <c r="J4" s="72" t="s">
        <v>121</v>
      </c>
      <c r="K4" s="72"/>
      <c r="L4" s="72" t="s">
        <v>122</v>
      </c>
      <c r="M4" s="7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x14ac:dyDescent="0.25">
      <c r="A5" s="45"/>
      <c r="B5" s="53"/>
      <c r="C5" s="53">
        <v>1</v>
      </c>
      <c r="D5" s="53">
        <v>2</v>
      </c>
      <c r="E5" s="53">
        <v>3</v>
      </c>
      <c r="F5" s="53">
        <v>4</v>
      </c>
      <c r="G5" s="53">
        <v>5</v>
      </c>
      <c r="H5" s="53">
        <v>6</v>
      </c>
      <c r="I5" s="53">
        <v>7</v>
      </c>
      <c r="J5" s="53">
        <v>8</v>
      </c>
      <c r="K5" s="53">
        <v>9</v>
      </c>
      <c r="L5" s="53">
        <v>10</v>
      </c>
      <c r="M5" s="53">
        <v>11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22.5" customHeight="1" x14ac:dyDescent="0.25">
      <c r="A6" s="49"/>
      <c r="B6" s="74" t="s">
        <v>150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2.5" customHeight="1" x14ac:dyDescent="0.25">
      <c r="A7" s="49"/>
      <c r="B7" s="54">
        <v>1</v>
      </c>
      <c r="C7" s="54" t="s">
        <v>63</v>
      </c>
      <c r="D7" s="54" t="s">
        <v>26</v>
      </c>
      <c r="E7" s="48">
        <v>300.29000000000002</v>
      </c>
      <c r="F7" s="48">
        <v>286.06</v>
      </c>
      <c r="G7" s="48">
        <v>297.54000000000002</v>
      </c>
      <c r="H7" s="48">
        <v>4.97</v>
      </c>
      <c r="I7" s="48">
        <v>0.92</v>
      </c>
      <c r="J7" s="55">
        <v>0.79669999999999996</v>
      </c>
      <c r="K7" s="55">
        <v>0.47110000000000002</v>
      </c>
      <c r="L7" s="55">
        <v>2.3894876007469101E-2</v>
      </c>
      <c r="M7" s="55">
        <v>1.35272525827927E-2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22.5" customHeight="1" x14ac:dyDescent="0.25">
      <c r="A8" s="49"/>
      <c r="B8" s="54">
        <v>2</v>
      </c>
      <c r="C8" s="54" t="s">
        <v>48</v>
      </c>
      <c r="D8" s="54" t="s">
        <v>49</v>
      </c>
      <c r="E8" s="48">
        <v>2946.72</v>
      </c>
      <c r="F8" s="48">
        <v>2851.04</v>
      </c>
      <c r="G8" s="48">
        <v>2180.64</v>
      </c>
      <c r="H8" s="48">
        <v>3.36</v>
      </c>
      <c r="I8" s="48">
        <v>35.130000000000003</v>
      </c>
      <c r="J8" s="55">
        <v>6.1372</v>
      </c>
      <c r="K8" s="55">
        <v>3.9725000000000001</v>
      </c>
      <c r="L8" s="55">
        <v>0.20818270493361901</v>
      </c>
      <c r="M8" s="55">
        <v>0.12896517591333101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22.5" customHeight="1" x14ac:dyDescent="0.25">
      <c r="A9" s="49"/>
      <c r="B9" s="54">
        <v>3</v>
      </c>
      <c r="C9" s="54" t="s">
        <v>25</v>
      </c>
      <c r="D9" s="54" t="s">
        <v>26</v>
      </c>
      <c r="E9" s="48">
        <v>395.98</v>
      </c>
      <c r="F9" s="48">
        <v>383.31</v>
      </c>
      <c r="G9" s="48">
        <v>327.88</v>
      </c>
      <c r="H9" s="48">
        <v>3.31</v>
      </c>
      <c r="I9" s="48">
        <v>20.77</v>
      </c>
      <c r="J9" s="55">
        <v>2.9268999999999998</v>
      </c>
      <c r="K9" s="55">
        <v>3.8681000000000001</v>
      </c>
      <c r="L9" s="55">
        <v>6.7029053589027193E-2</v>
      </c>
      <c r="M9" s="55">
        <v>8.4786886724290203E-2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2.5" customHeight="1" x14ac:dyDescent="0.25">
      <c r="A10" s="49"/>
      <c r="B10" s="54">
        <v>4</v>
      </c>
      <c r="C10" s="54" t="s">
        <v>34</v>
      </c>
      <c r="D10" s="54" t="s">
        <v>35</v>
      </c>
      <c r="E10" s="48">
        <v>263.39</v>
      </c>
      <c r="F10" s="48">
        <v>260.8</v>
      </c>
      <c r="G10" s="48">
        <v>328.53</v>
      </c>
      <c r="H10" s="48">
        <v>0.99</v>
      </c>
      <c r="I10" s="48">
        <v>-19.829999999999998</v>
      </c>
      <c r="J10" s="55">
        <v>1.1779999999999999</v>
      </c>
      <c r="K10" s="55">
        <v>1.4423999999999999</v>
      </c>
      <c r="L10" s="55">
        <v>5.9176277436336902E-3</v>
      </c>
      <c r="M10" s="55">
        <v>6.89782522574934E-3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22.5" customHeight="1" x14ac:dyDescent="0.25">
      <c r="A11" s="49"/>
      <c r="B11" s="54">
        <v>5</v>
      </c>
      <c r="C11" s="54" t="s">
        <v>36</v>
      </c>
      <c r="D11" s="54" t="s">
        <v>26</v>
      </c>
      <c r="E11" s="48">
        <v>469.06</v>
      </c>
      <c r="F11" s="48">
        <v>464.49</v>
      </c>
      <c r="G11" s="48">
        <v>448.19</v>
      </c>
      <c r="H11" s="48">
        <v>0.98</v>
      </c>
      <c r="I11" s="48">
        <v>4.66</v>
      </c>
      <c r="J11" s="55">
        <v>0.28549999999999998</v>
      </c>
      <c r="K11" s="55">
        <v>0.32690000000000002</v>
      </c>
      <c r="L11" s="55">
        <v>2.01928529640584E-3</v>
      </c>
      <c r="M11" s="55">
        <v>2.2277023102614899E-3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22.5" customHeight="1" x14ac:dyDescent="0.25">
      <c r="A12" s="49"/>
      <c r="B12" s="54">
        <v>6</v>
      </c>
      <c r="C12" s="54" t="s">
        <v>62</v>
      </c>
      <c r="D12" s="54" t="s">
        <v>26</v>
      </c>
      <c r="E12" s="48">
        <v>268.52999999999997</v>
      </c>
      <c r="F12" s="48">
        <v>265.99</v>
      </c>
      <c r="G12" s="48">
        <v>294.99</v>
      </c>
      <c r="H12" s="48">
        <v>0.95</v>
      </c>
      <c r="I12" s="48">
        <v>-8.9700000000000006</v>
      </c>
      <c r="J12" s="55">
        <v>0.65449999999999997</v>
      </c>
      <c r="K12" s="55">
        <v>0.46079999999999999</v>
      </c>
      <c r="L12" s="55">
        <v>3.0008823154920598E-3</v>
      </c>
      <c r="M12" s="55">
        <v>2.0129840152965498E-3</v>
      </c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22.5" customHeight="1" x14ac:dyDescent="0.25">
      <c r="A13" s="49"/>
      <c r="B13" s="54">
        <v>7</v>
      </c>
      <c r="C13" s="54" t="s">
        <v>55</v>
      </c>
      <c r="D13" s="54" t="s">
        <v>56</v>
      </c>
      <c r="E13" s="48">
        <v>1513.18</v>
      </c>
      <c r="F13" s="48">
        <v>1502.81</v>
      </c>
      <c r="G13" s="48">
        <v>1369.23</v>
      </c>
      <c r="H13" s="48">
        <v>0.69</v>
      </c>
      <c r="I13" s="48">
        <v>10.51</v>
      </c>
      <c r="J13" s="55">
        <v>5.0812999999999997</v>
      </c>
      <c r="K13" s="55">
        <v>1.1969000000000001</v>
      </c>
      <c r="L13" s="55">
        <v>1.29570806519372E-2</v>
      </c>
      <c r="M13" s="55">
        <v>2.9255367688976E-3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22.5" customHeight="1" x14ac:dyDescent="0.25">
      <c r="A14" s="49"/>
      <c r="B14" s="54">
        <v>8</v>
      </c>
      <c r="C14" s="54" t="s">
        <v>75</v>
      </c>
      <c r="D14" s="54" t="s">
        <v>53</v>
      </c>
      <c r="E14" s="48">
        <v>548.58000000000004</v>
      </c>
      <c r="F14" s="48">
        <v>545.4</v>
      </c>
      <c r="G14" s="48">
        <v>502.98</v>
      </c>
      <c r="H14" s="48">
        <v>0.57999999999999996</v>
      </c>
      <c r="I14" s="48">
        <v>9.07</v>
      </c>
      <c r="J14" s="55">
        <v>3.1699999999999999E-2</v>
      </c>
      <c r="K14" s="55">
        <v>0.10100000000000001</v>
      </c>
      <c r="L14" s="55">
        <v>9.8159701908617E-4</v>
      </c>
      <c r="M14" s="55">
        <v>3.0328959163801001E-3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22.5" customHeight="1" x14ac:dyDescent="0.25">
      <c r="A15" s="49"/>
      <c r="B15" s="54">
        <v>9</v>
      </c>
      <c r="C15" s="54" t="s">
        <v>39</v>
      </c>
      <c r="D15" s="54" t="s">
        <v>40</v>
      </c>
      <c r="E15" s="48">
        <v>178.73</v>
      </c>
      <c r="F15" s="48">
        <v>177.75</v>
      </c>
      <c r="G15" s="48">
        <v>167.47</v>
      </c>
      <c r="H15" s="48">
        <v>0.55000000000000004</v>
      </c>
      <c r="I15" s="48">
        <v>6.72</v>
      </c>
      <c r="J15" s="55">
        <v>1.3118000000000001</v>
      </c>
      <c r="K15" s="55">
        <v>1.3013999999999999</v>
      </c>
      <c r="L15" s="55">
        <v>3.7300686725274799E-3</v>
      </c>
      <c r="M15" s="55">
        <v>3.54285186692198E-3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22.5" customHeight="1" x14ac:dyDescent="0.25">
      <c r="A16" s="49"/>
      <c r="B16" s="54">
        <v>10</v>
      </c>
      <c r="C16" s="54" t="s">
        <v>85</v>
      </c>
      <c r="D16" s="54" t="s">
        <v>84</v>
      </c>
      <c r="E16" s="48">
        <v>398.89</v>
      </c>
      <c r="F16" s="48">
        <v>397.02</v>
      </c>
      <c r="G16" s="48">
        <v>277.04000000000002</v>
      </c>
      <c r="H16" s="48">
        <v>0.47</v>
      </c>
      <c r="I16" s="48">
        <v>43.98</v>
      </c>
      <c r="J16" s="55">
        <v>1.14E-2</v>
      </c>
      <c r="K16" s="55">
        <v>8.7400000000000005E-2</v>
      </c>
      <c r="L16" s="55">
        <v>5.6091258233495197E-5</v>
      </c>
      <c r="M16" s="55">
        <v>5.09955950541777E-4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22.5" customHeight="1" x14ac:dyDescent="0.25">
      <c r="A17" s="49"/>
      <c r="B17" s="54">
        <v>11</v>
      </c>
      <c r="C17" s="54" t="s">
        <v>42</v>
      </c>
      <c r="D17" s="54" t="s">
        <v>30</v>
      </c>
      <c r="E17" s="48">
        <v>5154.16</v>
      </c>
      <c r="F17" s="48">
        <v>5132.47</v>
      </c>
      <c r="G17" s="48">
        <v>3050.7</v>
      </c>
      <c r="H17" s="48">
        <v>0.42</v>
      </c>
      <c r="I17" s="48">
        <v>68.95</v>
      </c>
      <c r="J17" s="55">
        <v>0.61450000000000005</v>
      </c>
      <c r="K17" s="55">
        <v>1.4370000000000001</v>
      </c>
      <c r="L17" s="55">
        <v>6.4504946968519002E-4</v>
      </c>
      <c r="M17" s="55">
        <v>1.4225087041429001E-3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22.5" customHeight="1" x14ac:dyDescent="0.25">
      <c r="A18" s="49"/>
      <c r="B18" s="54">
        <v>12</v>
      </c>
      <c r="C18" s="54" t="s">
        <v>71</v>
      </c>
      <c r="D18" s="54" t="s">
        <v>72</v>
      </c>
      <c r="E18" s="48">
        <v>66.87</v>
      </c>
      <c r="F18" s="48">
        <v>66.680000000000007</v>
      </c>
      <c r="G18" s="48">
        <v>61.71</v>
      </c>
      <c r="H18" s="48">
        <v>0.28000000000000003</v>
      </c>
      <c r="I18" s="48">
        <v>8.36</v>
      </c>
      <c r="J18" s="55">
        <v>2.5003000000000002</v>
      </c>
      <c r="K18" s="55">
        <v>2.3563999999999998</v>
      </c>
      <c r="L18" s="55">
        <v>7.20772668300432E-3</v>
      </c>
      <c r="M18" s="55">
        <v>6.49522842269026E-3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22.5" customHeight="1" x14ac:dyDescent="0.25">
      <c r="A19" s="49"/>
      <c r="B19" s="54">
        <v>13</v>
      </c>
      <c r="C19" s="54" t="s">
        <v>41</v>
      </c>
      <c r="D19" s="54" t="s">
        <v>26</v>
      </c>
      <c r="E19" s="48">
        <v>400.33</v>
      </c>
      <c r="F19" s="48">
        <v>399.25</v>
      </c>
      <c r="G19" s="48">
        <v>413.37</v>
      </c>
      <c r="H19" s="48">
        <v>0.27</v>
      </c>
      <c r="I19" s="48">
        <v>-3.15</v>
      </c>
      <c r="J19" s="55">
        <v>0.68069999999999997</v>
      </c>
      <c r="K19" s="55">
        <v>0.57950000000000002</v>
      </c>
      <c r="L19" s="55">
        <v>5.6091258233495597E-4</v>
      </c>
      <c r="M19" s="55">
        <v>4.5627637680055601E-4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22.5" customHeight="1" x14ac:dyDescent="0.25">
      <c r="A20" s="49"/>
      <c r="B20" s="54">
        <v>14</v>
      </c>
      <c r="C20" s="54" t="s">
        <v>74</v>
      </c>
      <c r="D20" s="54" t="s">
        <v>53</v>
      </c>
      <c r="E20" s="48">
        <v>691.45</v>
      </c>
      <c r="F20" s="48">
        <v>690</v>
      </c>
      <c r="G20" s="48">
        <v>660.47</v>
      </c>
      <c r="H20" s="48">
        <v>0.21</v>
      </c>
      <c r="I20" s="48">
        <v>4.6900000000000004</v>
      </c>
      <c r="J20" s="55">
        <v>4.2221000000000002</v>
      </c>
      <c r="K20" s="55">
        <v>3.9577</v>
      </c>
      <c r="L20" s="55">
        <v>4.4424276520928598E-2</v>
      </c>
      <c r="M20" s="55">
        <v>3.9857083502871399E-2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22.5" customHeight="1" x14ac:dyDescent="0.25">
      <c r="A21" s="49"/>
      <c r="B21" s="54">
        <v>15</v>
      </c>
      <c r="C21" s="54" t="s">
        <v>45</v>
      </c>
      <c r="D21" s="54" t="s">
        <v>30</v>
      </c>
      <c r="E21" s="48">
        <v>613.88</v>
      </c>
      <c r="F21" s="48">
        <v>612.71</v>
      </c>
      <c r="G21" s="48">
        <v>578.63</v>
      </c>
      <c r="H21" s="48">
        <v>0.19</v>
      </c>
      <c r="I21" s="48">
        <v>6.09</v>
      </c>
      <c r="J21" s="55">
        <v>3.2833000000000001</v>
      </c>
      <c r="K21" s="55">
        <v>1.4648000000000001</v>
      </c>
      <c r="L21" s="55">
        <v>3.7581143016444099E-3</v>
      </c>
      <c r="M21" s="55">
        <v>1.61038721223729E-3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22.5" customHeight="1" x14ac:dyDescent="0.25">
      <c r="A22" s="49"/>
      <c r="B22" s="54">
        <v>16</v>
      </c>
      <c r="C22" s="54" t="s">
        <v>51</v>
      </c>
      <c r="D22" s="54" t="s">
        <v>26</v>
      </c>
      <c r="E22" s="48">
        <v>257.05</v>
      </c>
      <c r="F22" s="48">
        <v>256.73</v>
      </c>
      <c r="G22" s="48">
        <v>237.77</v>
      </c>
      <c r="H22" s="48">
        <v>0.12</v>
      </c>
      <c r="I22" s="48">
        <v>8.11</v>
      </c>
      <c r="J22" s="55">
        <v>0.73660000000000003</v>
      </c>
      <c r="K22" s="55">
        <v>1.8181</v>
      </c>
      <c r="L22" s="55">
        <v>3.0850192028421702E-3</v>
      </c>
      <c r="M22" s="55">
        <v>7.27358224193811E-3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22.5" customHeight="1" x14ac:dyDescent="0.25">
      <c r="A23" s="49"/>
      <c r="B23" s="54">
        <v>17</v>
      </c>
      <c r="C23" s="54" t="s">
        <v>32</v>
      </c>
      <c r="D23" s="54" t="s">
        <v>30</v>
      </c>
      <c r="E23" s="48">
        <v>3092.88</v>
      </c>
      <c r="F23" s="48">
        <v>3089.92</v>
      </c>
      <c r="G23" s="48">
        <v>2885.41</v>
      </c>
      <c r="H23" s="48">
        <v>0.1</v>
      </c>
      <c r="I23" s="48">
        <v>7.19</v>
      </c>
      <c r="J23" s="55">
        <v>2.1480000000000001</v>
      </c>
      <c r="K23" s="55">
        <v>3.1259999999999999</v>
      </c>
      <c r="L23" s="55">
        <v>7.0114072791880395E-4</v>
      </c>
      <c r="M23" s="55">
        <v>9.6623232734246696E-4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22.5" customHeight="1" x14ac:dyDescent="0.25">
      <c r="A24" s="49"/>
      <c r="B24" s="54">
        <v>18</v>
      </c>
      <c r="C24" s="54" t="s">
        <v>50</v>
      </c>
      <c r="D24" s="54" t="s">
        <v>26</v>
      </c>
      <c r="E24" s="48">
        <v>354.32</v>
      </c>
      <c r="F24" s="48">
        <v>354.02</v>
      </c>
      <c r="G24" s="48">
        <v>384.43</v>
      </c>
      <c r="H24" s="48">
        <v>0.08</v>
      </c>
      <c r="I24" s="48">
        <v>-7.83</v>
      </c>
      <c r="J24" s="55">
        <v>0.87150000000000005</v>
      </c>
      <c r="K24" s="55">
        <v>0.48159999999999997</v>
      </c>
      <c r="L24" s="55">
        <v>-4.4873006586797697E-4</v>
      </c>
      <c r="M24" s="55">
        <v>-2.1471829496499901E-4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22.5" customHeight="1" x14ac:dyDescent="0.25">
      <c r="A25" s="49"/>
      <c r="B25" s="54">
        <v>19</v>
      </c>
      <c r="C25" s="54" t="s">
        <v>66</v>
      </c>
      <c r="D25" s="54" t="s">
        <v>26</v>
      </c>
      <c r="E25" s="48">
        <v>2400.2600000000002</v>
      </c>
      <c r="F25" s="48">
        <v>2399.2199999999998</v>
      </c>
      <c r="G25" s="48">
        <v>2089.0300000000002</v>
      </c>
      <c r="H25" s="48">
        <v>0.04</v>
      </c>
      <c r="I25" s="48">
        <v>14.9</v>
      </c>
      <c r="J25" s="55">
        <v>0.54979999999999996</v>
      </c>
      <c r="K25" s="55">
        <v>2.4386999999999999</v>
      </c>
      <c r="L25" s="55">
        <v>1.96319403817275E-4</v>
      </c>
      <c r="M25" s="55">
        <v>8.0519360611864296E-4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22.5" customHeight="1" x14ac:dyDescent="0.25">
      <c r="A26" s="49"/>
      <c r="B26" s="54">
        <v>20</v>
      </c>
      <c r="C26" s="54" t="s">
        <v>27</v>
      </c>
      <c r="D26" s="54" t="s">
        <v>26</v>
      </c>
      <c r="E26" s="48">
        <v>50.16</v>
      </c>
      <c r="F26" s="48">
        <v>50.15</v>
      </c>
      <c r="G26" s="48">
        <v>83.5</v>
      </c>
      <c r="H26" s="48">
        <v>0.02</v>
      </c>
      <c r="I26" s="48">
        <v>-39.93</v>
      </c>
      <c r="J26" s="55">
        <v>2.2955000000000001</v>
      </c>
      <c r="K26" s="55">
        <v>1.2157</v>
      </c>
      <c r="L26" s="55">
        <v>2.5970252562108501E-2</v>
      </c>
      <c r="M26" s="55">
        <v>1.31783353534747E-2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22.5" customHeight="1" x14ac:dyDescent="0.25">
      <c r="A27" s="49"/>
      <c r="B27" s="54">
        <v>21</v>
      </c>
      <c r="C27" s="54" t="s">
        <v>38</v>
      </c>
      <c r="D27" s="54" t="s">
        <v>26</v>
      </c>
      <c r="E27" s="48">
        <v>568</v>
      </c>
      <c r="F27" s="48">
        <v>567.88</v>
      </c>
      <c r="G27" s="48">
        <v>539.53</v>
      </c>
      <c r="H27" s="48">
        <v>0.02</v>
      </c>
      <c r="I27" s="48">
        <v>5.28</v>
      </c>
      <c r="J27" s="55">
        <v>2.1600000000000001E-2</v>
      </c>
      <c r="K27" s="55">
        <v>3.4099999999999998E-2</v>
      </c>
      <c r="L27" s="55">
        <v>2.8045629116744698E-5</v>
      </c>
      <c r="M27" s="55">
        <v>0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22.5" customHeight="1" x14ac:dyDescent="0.25">
      <c r="A28" s="49"/>
      <c r="B28" s="54">
        <v>22</v>
      </c>
      <c r="C28" s="54" t="s">
        <v>29</v>
      </c>
      <c r="D28" s="54" t="s">
        <v>30</v>
      </c>
      <c r="E28" s="48">
        <v>120.05</v>
      </c>
      <c r="F28" s="48">
        <v>120.02</v>
      </c>
      <c r="G28" s="48">
        <v>110.12</v>
      </c>
      <c r="H28" s="48">
        <v>0.02</v>
      </c>
      <c r="I28" s="48">
        <v>9.02</v>
      </c>
      <c r="J28" s="55">
        <v>0.1041</v>
      </c>
      <c r="K28" s="55">
        <v>0.56979999999999997</v>
      </c>
      <c r="L28" s="55">
        <v>1.12182516466994E-4</v>
      </c>
      <c r="M28" s="55">
        <v>5.90475311153644E-4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22.5" customHeight="1" x14ac:dyDescent="0.25">
      <c r="A29" s="49"/>
      <c r="B29" s="54">
        <v>23</v>
      </c>
      <c r="C29" s="54" t="s">
        <v>46</v>
      </c>
      <c r="D29" s="54" t="s">
        <v>47</v>
      </c>
      <c r="E29" s="48">
        <v>218.92</v>
      </c>
      <c r="F29" s="48">
        <v>218.89</v>
      </c>
      <c r="G29" s="48">
        <v>202.71</v>
      </c>
      <c r="H29" s="48">
        <v>0.01</v>
      </c>
      <c r="I29" s="48">
        <v>8</v>
      </c>
      <c r="J29" s="55">
        <v>17.544899999999998</v>
      </c>
      <c r="K29" s="55">
        <v>18.393699999999999</v>
      </c>
      <c r="L29" s="55">
        <v>1.8790571508227E-3</v>
      </c>
      <c r="M29" s="55">
        <v>1.8787850809428601E-3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23.1" customHeight="1" x14ac:dyDescent="0.25">
      <c r="A30" s="49"/>
      <c r="B30" s="76" t="s">
        <v>58</v>
      </c>
      <c r="C30" s="76"/>
      <c r="D30" s="76"/>
      <c r="E30" s="77"/>
      <c r="F30" s="77"/>
      <c r="G30" s="77"/>
      <c r="H30" s="77"/>
      <c r="I30" s="77"/>
      <c r="J30" s="56">
        <f>SUM(J7:J29)</f>
        <v>53.987899999999996</v>
      </c>
      <c r="K30" s="56">
        <f>SUM(K7:K29)</f>
        <v>51.101600000000005</v>
      </c>
      <c r="L30" s="56">
        <f>SUM(L7:L29)</f>
        <v>0.41588863417225391</v>
      </c>
      <c r="M30" s="55">
        <f>SUM(M7:M29)</f>
        <v>0.32274843711921053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22.5" customHeight="1" x14ac:dyDescent="0.25">
      <c r="A31" s="49"/>
      <c r="B31" s="74" t="s">
        <v>151</v>
      </c>
      <c r="C31" s="75"/>
      <c r="D31" s="75"/>
      <c r="E31" s="78"/>
      <c r="F31" s="78"/>
      <c r="G31" s="78"/>
      <c r="H31" s="78"/>
      <c r="I31" s="78"/>
      <c r="J31" s="79"/>
      <c r="K31" s="79"/>
      <c r="L31" s="79"/>
      <c r="M31" s="79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22.5" customHeight="1" x14ac:dyDescent="0.25">
      <c r="A32" s="49"/>
      <c r="B32" s="54">
        <v>1</v>
      </c>
      <c r="C32" s="54" t="s">
        <v>59</v>
      </c>
      <c r="D32" s="54" t="s">
        <v>26</v>
      </c>
      <c r="E32" s="48">
        <v>119.43</v>
      </c>
      <c r="F32" s="48">
        <v>155.21</v>
      </c>
      <c r="G32" s="48">
        <v>328.53</v>
      </c>
      <c r="H32" s="48">
        <v>-23.05</v>
      </c>
      <c r="I32" s="48">
        <v>-63.65</v>
      </c>
      <c r="J32" s="55">
        <v>1.4395</v>
      </c>
      <c r="K32" s="55">
        <v>0.98160000000000003</v>
      </c>
      <c r="L32" s="55">
        <v>-0.34726097972357101</v>
      </c>
      <c r="M32" s="55">
        <v>-0.22660832054864799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22.5" customHeight="1" x14ac:dyDescent="0.25">
      <c r="A33" s="49"/>
      <c r="B33" s="54">
        <v>2</v>
      </c>
      <c r="C33" s="54" t="s">
        <v>61</v>
      </c>
      <c r="D33" s="54" t="s">
        <v>26</v>
      </c>
      <c r="E33" s="48">
        <v>180.99</v>
      </c>
      <c r="F33" s="48">
        <v>190.31</v>
      </c>
      <c r="G33" s="48">
        <v>103.31</v>
      </c>
      <c r="H33" s="48">
        <v>-4.9000000000000004</v>
      </c>
      <c r="I33" s="48">
        <v>75.19</v>
      </c>
      <c r="J33" s="55">
        <v>2.6815000000000002</v>
      </c>
      <c r="K33" s="55">
        <v>1.6821999999999999</v>
      </c>
      <c r="L33" s="55">
        <v>-7.7153525700173198E-2</v>
      </c>
      <c r="M33" s="55">
        <v>-4.6325472138690899E-2</v>
      </c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22.5" customHeight="1" x14ac:dyDescent="0.25">
      <c r="A34" s="49"/>
      <c r="B34" s="54">
        <v>3</v>
      </c>
      <c r="C34" s="54" t="s">
        <v>60</v>
      </c>
      <c r="D34" s="54" t="s">
        <v>35</v>
      </c>
      <c r="E34" s="48">
        <v>131.26</v>
      </c>
      <c r="F34" s="48">
        <v>134.75</v>
      </c>
      <c r="G34" s="48">
        <v>122.14</v>
      </c>
      <c r="H34" s="48">
        <v>-2.59</v>
      </c>
      <c r="I34" s="48">
        <v>7.47</v>
      </c>
      <c r="J34" s="55">
        <v>0.71240000000000003</v>
      </c>
      <c r="K34" s="55">
        <v>0.94130000000000003</v>
      </c>
      <c r="L34" s="55">
        <v>-4.4031637713294203E-3</v>
      </c>
      <c r="M34" s="55">
        <v>-5.5826756690890303E-3</v>
      </c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22.5" customHeight="1" x14ac:dyDescent="0.25">
      <c r="A35" s="49"/>
      <c r="B35" s="54">
        <v>4</v>
      </c>
      <c r="C35" s="54" t="s">
        <v>83</v>
      </c>
      <c r="D35" s="54" t="s">
        <v>84</v>
      </c>
      <c r="E35" s="48">
        <v>396.06</v>
      </c>
      <c r="F35" s="48">
        <v>398.87</v>
      </c>
      <c r="G35" s="48">
        <v>264.74</v>
      </c>
      <c r="H35" s="48">
        <v>-0.7</v>
      </c>
      <c r="I35" s="48">
        <v>49.6</v>
      </c>
      <c r="J35" s="55">
        <v>1.4673</v>
      </c>
      <c r="K35" s="55">
        <v>6.7018000000000004</v>
      </c>
      <c r="L35" s="55">
        <v>-1.57055523053788E-2</v>
      </c>
      <c r="M35" s="55">
        <v>-6.86024952413061E-2</v>
      </c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22.5" customHeight="1" x14ac:dyDescent="0.25">
      <c r="A36" s="49"/>
      <c r="B36" s="54">
        <v>5</v>
      </c>
      <c r="C36" s="54" t="s">
        <v>64</v>
      </c>
      <c r="D36" s="54" t="s">
        <v>26</v>
      </c>
      <c r="E36" s="48">
        <v>215.52</v>
      </c>
      <c r="F36" s="48">
        <v>216.94</v>
      </c>
      <c r="G36" s="48">
        <v>216.89</v>
      </c>
      <c r="H36" s="48">
        <v>-0.65</v>
      </c>
      <c r="I36" s="48">
        <v>-0.63</v>
      </c>
      <c r="J36" s="55">
        <v>2.9609999999999999</v>
      </c>
      <c r="K36" s="55">
        <v>1.2636000000000001</v>
      </c>
      <c r="L36" s="55">
        <v>-5.3847607904154802E-3</v>
      </c>
      <c r="M36" s="55">
        <v>-2.2008625233907501E-3</v>
      </c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22.5" customHeight="1" x14ac:dyDescent="0.25">
      <c r="A37" s="49"/>
      <c r="B37" s="54">
        <v>6</v>
      </c>
      <c r="C37" s="54" t="s">
        <v>37</v>
      </c>
      <c r="D37" s="54" t="s">
        <v>26</v>
      </c>
      <c r="E37" s="48">
        <v>142.11000000000001</v>
      </c>
      <c r="F37" s="48">
        <v>142.99</v>
      </c>
      <c r="G37" s="48">
        <v>185.04</v>
      </c>
      <c r="H37" s="48">
        <v>-0.62</v>
      </c>
      <c r="I37" s="48">
        <v>-23.2</v>
      </c>
      <c r="J37" s="55">
        <v>5.1147999999999998</v>
      </c>
      <c r="K37" s="55">
        <v>3.1583999999999999</v>
      </c>
      <c r="L37" s="55">
        <v>-2.4371651702453801E-2</v>
      </c>
      <c r="M37" s="55">
        <v>-1.43861257626526E-2</v>
      </c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22.5" customHeight="1" x14ac:dyDescent="0.25">
      <c r="A38" s="49"/>
      <c r="B38" s="54">
        <v>7</v>
      </c>
      <c r="C38" s="54" t="s">
        <v>28</v>
      </c>
      <c r="D38" s="54" t="s">
        <v>26</v>
      </c>
      <c r="E38" s="48">
        <v>227.62</v>
      </c>
      <c r="F38" s="48">
        <v>228.44</v>
      </c>
      <c r="G38" s="48">
        <v>249.91</v>
      </c>
      <c r="H38" s="48">
        <v>-0.36</v>
      </c>
      <c r="I38" s="48">
        <v>-8.92</v>
      </c>
      <c r="J38" s="55">
        <v>0.2341</v>
      </c>
      <c r="K38" s="55">
        <v>0.1075</v>
      </c>
      <c r="L38" s="55">
        <v>-2.2436503293395799E-4</v>
      </c>
      <c r="M38" s="55">
        <v>-1.0735914748248501E-4</v>
      </c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23.1" customHeight="1" x14ac:dyDescent="0.25">
      <c r="A39" s="49"/>
      <c r="B39" s="76" t="s">
        <v>58</v>
      </c>
      <c r="C39" s="76"/>
      <c r="D39" s="76"/>
      <c r="E39" s="77"/>
      <c r="F39" s="77"/>
      <c r="G39" s="77"/>
      <c r="H39" s="77"/>
      <c r="I39" s="77"/>
      <c r="J39" s="56">
        <f>SUM(J32:J38)</f>
        <v>14.6106</v>
      </c>
      <c r="K39" s="56">
        <f>SUM(K32:K38)</f>
        <v>14.836400000000001</v>
      </c>
      <c r="L39" s="56">
        <f>SUM(L32:L38)</f>
        <v>-0.47450399902625567</v>
      </c>
      <c r="M39" s="55">
        <f>SUM(M32:M38)</f>
        <v>-0.3638133110312598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22.5" customHeight="1" x14ac:dyDescent="0.25">
      <c r="A40" s="49"/>
      <c r="B40" s="74" t="s">
        <v>152</v>
      </c>
      <c r="C40" s="75"/>
      <c r="D40" s="75"/>
      <c r="E40" s="78"/>
      <c r="F40" s="78"/>
      <c r="G40" s="78"/>
      <c r="H40" s="78"/>
      <c r="I40" s="78"/>
      <c r="J40" s="79"/>
      <c r="K40" s="79"/>
      <c r="L40" s="79"/>
      <c r="M40" s="79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22.5" customHeight="1" x14ac:dyDescent="0.25">
      <c r="A41" s="49"/>
      <c r="B41" s="54">
        <v>1</v>
      </c>
      <c r="C41" s="54" t="s">
        <v>65</v>
      </c>
      <c r="D41" s="54" t="s">
        <v>26</v>
      </c>
      <c r="E41" s="48">
        <v>154.88999999999999</v>
      </c>
      <c r="F41" s="48">
        <v>154.88999999999999</v>
      </c>
      <c r="G41" s="48">
        <v>159.29</v>
      </c>
      <c r="H41" s="48">
        <v>0</v>
      </c>
      <c r="I41" s="48">
        <v>-2.76</v>
      </c>
      <c r="J41" s="55">
        <v>0.59219999999999995</v>
      </c>
      <c r="K41" s="55">
        <v>0.1671</v>
      </c>
      <c r="L41" s="55">
        <v>0</v>
      </c>
      <c r="M41" s="55">
        <v>0</v>
      </c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22.5" customHeight="1" x14ac:dyDescent="0.25">
      <c r="A42" s="49"/>
      <c r="B42" s="54">
        <v>2</v>
      </c>
      <c r="C42" s="54" t="s">
        <v>54</v>
      </c>
      <c r="D42" s="54" t="s">
        <v>26</v>
      </c>
      <c r="E42" s="48">
        <v>1275.6300000000001</v>
      </c>
      <c r="F42" s="48">
        <v>1275.6300000000001</v>
      </c>
      <c r="G42" s="48">
        <v>1136.18</v>
      </c>
      <c r="H42" s="48">
        <v>0</v>
      </c>
      <c r="I42" s="48">
        <v>12.27</v>
      </c>
      <c r="J42" s="55">
        <v>2.4988000000000001</v>
      </c>
      <c r="K42" s="55">
        <v>3.3532999999999999</v>
      </c>
      <c r="L42" s="55">
        <v>0</v>
      </c>
      <c r="M42" s="55">
        <v>0</v>
      </c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22.5" customHeight="1" x14ac:dyDescent="0.25">
      <c r="A43" s="49"/>
      <c r="B43" s="54">
        <v>3</v>
      </c>
      <c r="C43" s="54" t="s">
        <v>44</v>
      </c>
      <c r="D43" s="54" t="s">
        <v>30</v>
      </c>
      <c r="E43" s="48">
        <v>1152.27</v>
      </c>
      <c r="F43" s="48">
        <v>1152.27</v>
      </c>
      <c r="G43" s="48">
        <v>1105.97</v>
      </c>
      <c r="H43" s="48">
        <v>0</v>
      </c>
      <c r="I43" s="48">
        <v>4.1900000000000004</v>
      </c>
      <c r="J43" s="55">
        <v>8.0299999999999996E-2</v>
      </c>
      <c r="K43" s="55">
        <v>0.38169999999999998</v>
      </c>
      <c r="L43" s="55">
        <v>0</v>
      </c>
      <c r="M43" s="55">
        <v>0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22.5" customHeight="1" x14ac:dyDescent="0.25">
      <c r="A44" s="49"/>
      <c r="B44" s="54">
        <v>4</v>
      </c>
      <c r="C44" s="54" t="s">
        <v>33</v>
      </c>
      <c r="D44" s="54" t="s">
        <v>30</v>
      </c>
      <c r="E44" s="48">
        <v>1571.29</v>
      </c>
      <c r="F44" s="48">
        <v>1571.29</v>
      </c>
      <c r="G44" s="48">
        <v>1478.88</v>
      </c>
      <c r="H44" s="48">
        <v>0</v>
      </c>
      <c r="I44" s="48">
        <v>6.25</v>
      </c>
      <c r="J44" s="55">
        <v>3.2833000000000001</v>
      </c>
      <c r="K44" s="55">
        <v>1.4648000000000001</v>
      </c>
      <c r="L44" s="55">
        <v>0</v>
      </c>
      <c r="M44" s="55">
        <v>0</v>
      </c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22.5" customHeight="1" x14ac:dyDescent="0.25">
      <c r="A45" s="49"/>
      <c r="B45" s="54">
        <v>5</v>
      </c>
      <c r="C45" s="54" t="s">
        <v>67</v>
      </c>
      <c r="D45" s="54" t="s">
        <v>30</v>
      </c>
      <c r="E45" s="48">
        <v>61.87</v>
      </c>
      <c r="F45" s="48">
        <v>61.87</v>
      </c>
      <c r="G45" s="48">
        <v>72.67</v>
      </c>
      <c r="H45" s="48">
        <v>0</v>
      </c>
      <c r="I45" s="48">
        <v>-14.86</v>
      </c>
      <c r="J45" s="55">
        <v>0.28439999999999999</v>
      </c>
      <c r="K45" s="55">
        <v>0.22789999999999999</v>
      </c>
      <c r="L45" s="55">
        <v>0</v>
      </c>
      <c r="M45" s="55">
        <v>0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22.5" customHeight="1" x14ac:dyDescent="0.25">
      <c r="A46" s="49"/>
      <c r="B46" s="54">
        <v>6</v>
      </c>
      <c r="C46" s="54" t="s">
        <v>68</v>
      </c>
      <c r="D46" s="54" t="s">
        <v>30</v>
      </c>
      <c r="E46" s="48">
        <v>372.39</v>
      </c>
      <c r="F46" s="48">
        <v>372.39</v>
      </c>
      <c r="G46" s="48">
        <v>322.29000000000002</v>
      </c>
      <c r="H46" s="48">
        <v>0</v>
      </c>
      <c r="I46" s="48">
        <v>15.55</v>
      </c>
      <c r="J46" s="55">
        <v>1.3895999999999999</v>
      </c>
      <c r="K46" s="55">
        <v>0.84540000000000004</v>
      </c>
      <c r="L46" s="55">
        <v>0</v>
      </c>
      <c r="M46" s="55">
        <v>0</v>
      </c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22.5" customHeight="1" x14ac:dyDescent="0.25">
      <c r="A47" s="49"/>
      <c r="B47" s="54">
        <v>7</v>
      </c>
      <c r="C47" s="54" t="s">
        <v>69</v>
      </c>
      <c r="D47" s="54" t="s">
        <v>30</v>
      </c>
      <c r="E47" s="48">
        <v>465.35</v>
      </c>
      <c r="F47" s="48">
        <v>465.35</v>
      </c>
      <c r="G47" s="48">
        <v>447.06</v>
      </c>
      <c r="H47" s="48">
        <v>0</v>
      </c>
      <c r="I47" s="48">
        <v>4.09</v>
      </c>
      <c r="J47" s="55">
        <v>3.1478000000000002</v>
      </c>
      <c r="K47" s="55">
        <v>2.3913000000000002</v>
      </c>
      <c r="L47" s="55">
        <v>0</v>
      </c>
      <c r="M47" s="55">
        <v>0</v>
      </c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22.5" customHeight="1" x14ac:dyDescent="0.25">
      <c r="A48" s="49"/>
      <c r="B48" s="54">
        <v>8</v>
      </c>
      <c r="C48" s="54" t="s">
        <v>70</v>
      </c>
      <c r="D48" s="54" t="s">
        <v>40</v>
      </c>
      <c r="E48" s="48">
        <v>323.93</v>
      </c>
      <c r="F48" s="48">
        <v>323.93</v>
      </c>
      <c r="G48" s="48">
        <v>315.35000000000002</v>
      </c>
      <c r="H48" s="48">
        <v>0</v>
      </c>
      <c r="I48" s="48">
        <v>2.72</v>
      </c>
      <c r="J48" s="55">
        <v>0.50329999999999997</v>
      </c>
      <c r="K48" s="55">
        <v>1.0497000000000001</v>
      </c>
      <c r="L48" s="55">
        <v>0</v>
      </c>
      <c r="M48" s="55">
        <v>0</v>
      </c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22.5" customHeight="1" x14ac:dyDescent="0.25">
      <c r="A49" s="49"/>
      <c r="B49" s="54">
        <v>9</v>
      </c>
      <c r="C49" s="54" t="s">
        <v>73</v>
      </c>
      <c r="D49" s="54" t="s">
        <v>30</v>
      </c>
      <c r="E49" s="48">
        <v>253.23</v>
      </c>
      <c r="F49" s="48">
        <v>253.23</v>
      </c>
      <c r="G49" s="48">
        <v>243.2</v>
      </c>
      <c r="H49" s="48">
        <v>0</v>
      </c>
      <c r="I49" s="48">
        <v>4.12</v>
      </c>
      <c r="J49" s="55">
        <v>1.617</v>
      </c>
      <c r="K49" s="55">
        <v>1.0931</v>
      </c>
      <c r="L49" s="55">
        <v>0</v>
      </c>
      <c r="M49" s="55">
        <v>0</v>
      </c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22.5" customHeight="1" x14ac:dyDescent="0.25">
      <c r="A50" s="49"/>
      <c r="B50" s="54">
        <v>10</v>
      </c>
      <c r="C50" s="54" t="s">
        <v>52</v>
      </c>
      <c r="D50" s="54" t="s">
        <v>53</v>
      </c>
      <c r="E50" s="48">
        <v>682.8</v>
      </c>
      <c r="F50" s="48">
        <v>682.8</v>
      </c>
      <c r="G50" s="48">
        <v>662.54</v>
      </c>
      <c r="H50" s="48">
        <v>0</v>
      </c>
      <c r="I50" s="48">
        <v>3.06</v>
      </c>
      <c r="J50" s="55">
        <v>2.3441999999999998</v>
      </c>
      <c r="K50" s="55">
        <v>2.1473</v>
      </c>
      <c r="L50" s="55">
        <v>0</v>
      </c>
      <c r="M50" s="55">
        <v>0</v>
      </c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22.5" customHeight="1" x14ac:dyDescent="0.25">
      <c r="A51" s="49"/>
      <c r="B51" s="54">
        <v>11</v>
      </c>
      <c r="C51" s="54" t="s">
        <v>57</v>
      </c>
      <c r="D51" s="54" t="s">
        <v>53</v>
      </c>
      <c r="E51" s="48">
        <v>318.25</v>
      </c>
      <c r="F51" s="48">
        <v>318.25</v>
      </c>
      <c r="G51" s="48">
        <v>304.39999999999998</v>
      </c>
      <c r="H51" s="48">
        <v>0</v>
      </c>
      <c r="I51" s="48">
        <v>4.55</v>
      </c>
      <c r="J51" s="55">
        <v>0.75839999999999996</v>
      </c>
      <c r="K51" s="55">
        <v>0.90239999999999998</v>
      </c>
      <c r="L51" s="55">
        <v>0</v>
      </c>
      <c r="M51" s="55">
        <v>0</v>
      </c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22.5" customHeight="1" x14ac:dyDescent="0.25">
      <c r="A52" s="49"/>
      <c r="B52" s="54">
        <v>12</v>
      </c>
      <c r="C52" s="54" t="s">
        <v>76</v>
      </c>
      <c r="D52" s="54" t="s">
        <v>77</v>
      </c>
      <c r="E52" s="48">
        <v>2499</v>
      </c>
      <c r="F52" s="48">
        <v>2499</v>
      </c>
      <c r="G52" s="48">
        <v>2499</v>
      </c>
      <c r="H52" s="48">
        <v>0</v>
      </c>
      <c r="I52" s="48">
        <v>0</v>
      </c>
      <c r="J52" s="55">
        <v>0.63500000000000001</v>
      </c>
      <c r="K52" s="55">
        <v>0.51219999999999999</v>
      </c>
      <c r="L52" s="55">
        <v>0</v>
      </c>
      <c r="M52" s="55">
        <v>0</v>
      </c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22.5" customHeight="1" x14ac:dyDescent="0.25">
      <c r="A53" s="49"/>
      <c r="B53" s="54">
        <v>13</v>
      </c>
      <c r="C53" s="54" t="s">
        <v>78</v>
      </c>
      <c r="D53" s="54" t="s">
        <v>77</v>
      </c>
      <c r="E53" s="48">
        <v>699</v>
      </c>
      <c r="F53" s="48">
        <v>699</v>
      </c>
      <c r="G53" s="48">
        <v>599</v>
      </c>
      <c r="H53" s="48">
        <v>0</v>
      </c>
      <c r="I53" s="48">
        <v>16.690000000000001</v>
      </c>
      <c r="J53" s="55">
        <v>0.21099999999999999</v>
      </c>
      <c r="K53" s="55">
        <v>0.16400000000000001</v>
      </c>
      <c r="L53" s="55">
        <v>0</v>
      </c>
      <c r="M53" s="55">
        <v>0</v>
      </c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22.5" customHeight="1" x14ac:dyDescent="0.25">
      <c r="A54" s="49"/>
      <c r="B54" s="54">
        <v>14</v>
      </c>
      <c r="C54" s="54" t="s">
        <v>79</v>
      </c>
      <c r="D54" s="54" t="s">
        <v>77</v>
      </c>
      <c r="E54" s="48">
        <v>1499</v>
      </c>
      <c r="F54" s="48">
        <v>1499</v>
      </c>
      <c r="G54" s="48">
        <v>1399</v>
      </c>
      <c r="H54" s="48">
        <v>0</v>
      </c>
      <c r="I54" s="48">
        <v>7.15</v>
      </c>
      <c r="J54" s="55">
        <v>0.9919</v>
      </c>
      <c r="K54" s="55">
        <v>1.0147999999999999</v>
      </c>
      <c r="L54" s="55">
        <v>0</v>
      </c>
      <c r="M54" s="55">
        <v>0</v>
      </c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22.5" customHeight="1" x14ac:dyDescent="0.25">
      <c r="A55" s="49"/>
      <c r="B55" s="54">
        <v>15</v>
      </c>
      <c r="C55" s="54" t="s">
        <v>119</v>
      </c>
      <c r="D55" s="54" t="s">
        <v>80</v>
      </c>
      <c r="E55" s="48">
        <v>7.66</v>
      </c>
      <c r="F55" s="48">
        <v>7.66</v>
      </c>
      <c r="G55" s="48">
        <v>4.83</v>
      </c>
      <c r="H55" s="48">
        <v>0</v>
      </c>
      <c r="I55" s="48">
        <v>58.59</v>
      </c>
      <c r="J55" s="55">
        <v>8.3627000000000002</v>
      </c>
      <c r="K55" s="55">
        <v>12.9291</v>
      </c>
      <c r="L55" s="55">
        <v>0</v>
      </c>
      <c r="M55" s="55">
        <v>0</v>
      </c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22.5" customHeight="1" x14ac:dyDescent="0.25">
      <c r="A56" s="49"/>
      <c r="B56" s="54">
        <v>16</v>
      </c>
      <c r="C56" s="54" t="s">
        <v>153</v>
      </c>
      <c r="D56" s="54" t="s">
        <v>81</v>
      </c>
      <c r="E56" s="48">
        <v>2566.5</v>
      </c>
      <c r="F56" s="48">
        <v>2566.5</v>
      </c>
      <c r="G56" s="48">
        <v>2566.5</v>
      </c>
      <c r="H56" s="48">
        <v>0</v>
      </c>
      <c r="I56" s="48">
        <v>0</v>
      </c>
      <c r="J56" s="55">
        <v>2.0674000000000001</v>
      </c>
      <c r="K56" s="55">
        <v>3.0667</v>
      </c>
      <c r="L56" s="55">
        <v>0</v>
      </c>
      <c r="M56" s="55">
        <v>0</v>
      </c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22.5" customHeight="1" x14ac:dyDescent="0.25">
      <c r="A57" s="49"/>
      <c r="B57" s="54">
        <v>17</v>
      </c>
      <c r="C57" s="54" t="s">
        <v>82</v>
      </c>
      <c r="D57" s="54" t="s">
        <v>30</v>
      </c>
      <c r="E57" s="48">
        <v>402.11</v>
      </c>
      <c r="F57" s="48">
        <v>402.11</v>
      </c>
      <c r="G57" s="48">
        <v>387.5</v>
      </c>
      <c r="H57" s="48">
        <v>0</v>
      </c>
      <c r="I57" s="48">
        <v>3.77</v>
      </c>
      <c r="J57" s="55">
        <v>0.2495</v>
      </c>
      <c r="K57" s="55">
        <v>0.33739999999999998</v>
      </c>
      <c r="L57" s="55">
        <v>0</v>
      </c>
      <c r="M57" s="55">
        <v>0</v>
      </c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22.5" customHeight="1" x14ac:dyDescent="0.25">
      <c r="A58" s="49"/>
      <c r="B58" s="54">
        <v>18</v>
      </c>
      <c r="C58" s="54" t="s">
        <v>31</v>
      </c>
      <c r="D58" s="54" t="s">
        <v>30</v>
      </c>
      <c r="E58" s="48">
        <v>144.41999999999999</v>
      </c>
      <c r="F58" s="48">
        <v>144.41999999999999</v>
      </c>
      <c r="G58" s="48">
        <v>133.24</v>
      </c>
      <c r="H58" s="48">
        <v>0</v>
      </c>
      <c r="I58" s="48">
        <v>8.39</v>
      </c>
      <c r="J58" s="55">
        <v>1.1177999999999999</v>
      </c>
      <c r="K58" s="55">
        <v>0.5917</v>
      </c>
      <c r="L58" s="55">
        <v>0</v>
      </c>
      <c r="M58" s="55">
        <v>0</v>
      </c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22.5" customHeight="1" x14ac:dyDescent="0.25">
      <c r="A59" s="49"/>
      <c r="B59" s="54">
        <v>19</v>
      </c>
      <c r="C59" s="54" t="s">
        <v>43</v>
      </c>
      <c r="D59" s="54" t="s">
        <v>30</v>
      </c>
      <c r="E59" s="48">
        <v>6.31</v>
      </c>
      <c r="F59" s="48">
        <v>6.31</v>
      </c>
      <c r="G59" s="48">
        <v>6.24</v>
      </c>
      <c r="H59" s="48">
        <v>0</v>
      </c>
      <c r="I59" s="48">
        <v>1.1200000000000001</v>
      </c>
      <c r="J59" s="55">
        <v>0.34949999999999998</v>
      </c>
      <c r="K59" s="55">
        <v>0.19689999999999999</v>
      </c>
      <c r="L59" s="55">
        <v>0</v>
      </c>
      <c r="M59" s="55">
        <v>0</v>
      </c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22.5" customHeight="1" x14ac:dyDescent="0.25">
      <c r="A60" s="49"/>
      <c r="B60" s="54">
        <v>20</v>
      </c>
      <c r="C60" s="54" t="s">
        <v>86</v>
      </c>
      <c r="D60" s="54" t="s">
        <v>87</v>
      </c>
      <c r="E60" s="48">
        <v>1.79</v>
      </c>
      <c r="F60" s="48">
        <v>1.79</v>
      </c>
      <c r="G60" s="48">
        <v>1.79</v>
      </c>
      <c r="H60" s="48">
        <v>0</v>
      </c>
      <c r="I60" s="48">
        <v>0</v>
      </c>
      <c r="J60" s="55">
        <v>6.4500000000000002E-2</v>
      </c>
      <c r="K60" s="55">
        <v>0.54679999999999995</v>
      </c>
      <c r="L60" s="55">
        <v>0</v>
      </c>
      <c r="M60" s="55">
        <v>0</v>
      </c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22.5" customHeight="1" x14ac:dyDescent="0.25">
      <c r="A61" s="49"/>
      <c r="B61" s="54">
        <v>21</v>
      </c>
      <c r="C61" s="54" t="s">
        <v>88</v>
      </c>
      <c r="D61" s="54" t="s">
        <v>30</v>
      </c>
      <c r="E61" s="48">
        <v>133.27000000000001</v>
      </c>
      <c r="F61" s="48">
        <v>133.27000000000001</v>
      </c>
      <c r="G61" s="48">
        <v>115.43</v>
      </c>
      <c r="H61" s="48">
        <v>0</v>
      </c>
      <c r="I61" s="48">
        <v>15.46</v>
      </c>
      <c r="J61" s="55">
        <v>0.85289999999999999</v>
      </c>
      <c r="K61" s="55">
        <v>0.6784</v>
      </c>
      <c r="L61" s="55">
        <v>0</v>
      </c>
      <c r="M61" s="55">
        <v>0</v>
      </c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23.1" customHeight="1" x14ac:dyDescent="0.25">
      <c r="A62" s="49"/>
      <c r="B62" s="76" t="s">
        <v>58</v>
      </c>
      <c r="C62" s="76"/>
      <c r="D62" s="76"/>
      <c r="E62" s="77"/>
      <c r="F62" s="77"/>
      <c r="G62" s="77"/>
      <c r="H62" s="77"/>
      <c r="I62" s="77"/>
      <c r="J62" s="56">
        <f>SUM(J41:J61)</f>
        <v>31.401499999999999</v>
      </c>
      <c r="K62" s="56">
        <f>SUM(K41:K61)</f>
        <v>34.062000000000005</v>
      </c>
      <c r="L62" s="56">
        <f>SUM(L41:L61)</f>
        <v>0</v>
      </c>
      <c r="M62" s="55">
        <f>SUM(M41:M61)</f>
        <v>0</v>
      </c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25">
      <c r="A63" s="49"/>
      <c r="B63" s="49"/>
      <c r="C63" s="49"/>
      <c r="D63" s="49"/>
      <c r="E63" s="57"/>
      <c r="F63" s="57"/>
      <c r="G63" s="57"/>
      <c r="H63" s="57"/>
      <c r="I63" s="57"/>
      <c r="J63" s="58"/>
      <c r="K63" s="58"/>
      <c r="L63" s="58"/>
      <c r="M63" s="58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25">
      <c r="A64" s="49"/>
      <c r="B64" s="49"/>
      <c r="C64" s="49"/>
      <c r="D64" s="49"/>
      <c r="E64" s="57"/>
      <c r="F64" s="57"/>
      <c r="G64" s="57"/>
      <c r="H64" s="57"/>
      <c r="I64" s="57"/>
      <c r="J64" s="58">
        <f>SUM(J30,J39,J62)</f>
        <v>100</v>
      </c>
      <c r="K64" s="58">
        <f>SUM(K30,K39,K62)</f>
        <v>100</v>
      </c>
      <c r="L64" s="58">
        <f>SUM(L30,L39,L62)</f>
        <v>-5.8615364854001761E-2</v>
      </c>
      <c r="M64" s="58">
        <f>SUM(M30,M39,M62)</f>
        <v>-4.1064873912049271E-2</v>
      </c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25">
      <c r="A65" s="49"/>
      <c r="B65" s="49"/>
      <c r="C65" s="49"/>
      <c r="D65" s="49"/>
      <c r="E65" s="57"/>
      <c r="F65" s="57"/>
      <c r="G65" s="57"/>
      <c r="H65" s="57"/>
      <c r="I65" s="57"/>
      <c r="J65" s="58"/>
      <c r="K65" s="58"/>
      <c r="L65" s="58"/>
      <c r="M65" s="58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25">
      <c r="A66" s="49"/>
      <c r="B66" s="49"/>
      <c r="C66" s="49"/>
      <c r="D66" s="49"/>
      <c r="E66" s="57"/>
      <c r="F66" s="57"/>
      <c r="G66" s="57"/>
      <c r="H66" s="57"/>
      <c r="I66" s="57"/>
      <c r="J66" s="58"/>
      <c r="K66" s="58"/>
      <c r="L66" s="58"/>
      <c r="M66" s="58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5">
      <c r="A67" s="49"/>
      <c r="B67" s="49"/>
      <c r="C67" s="49"/>
      <c r="D67" s="49"/>
      <c r="E67" s="57"/>
      <c r="F67" s="57"/>
      <c r="G67" s="57"/>
      <c r="H67" s="57"/>
      <c r="I67" s="57"/>
      <c r="J67" s="58"/>
      <c r="K67" s="58"/>
      <c r="L67" s="58"/>
      <c r="M67" s="58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25">
      <c r="A68" s="49"/>
      <c r="B68" s="49"/>
      <c r="C68" s="49"/>
      <c r="D68" s="49"/>
      <c r="E68" s="57"/>
      <c r="F68" s="57"/>
      <c r="G68" s="57"/>
      <c r="H68" s="57"/>
      <c r="I68" s="57"/>
      <c r="J68" s="58"/>
      <c r="K68" s="58"/>
      <c r="L68" s="58"/>
      <c r="M68" s="58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25">
      <c r="A69" s="49"/>
      <c r="B69" s="49"/>
      <c r="C69" s="49"/>
      <c r="D69" s="49"/>
      <c r="E69" s="57"/>
      <c r="F69" s="57"/>
      <c r="G69" s="57"/>
      <c r="H69" s="57"/>
      <c r="I69" s="57"/>
      <c r="J69" s="58"/>
      <c r="K69" s="58"/>
      <c r="L69" s="58"/>
      <c r="M69" s="58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25">
      <c r="A70" s="49"/>
      <c r="B70" s="49"/>
      <c r="C70" s="49"/>
      <c r="D70" s="49"/>
      <c r="E70" s="57"/>
      <c r="F70" s="57"/>
      <c r="G70" s="57"/>
      <c r="H70" s="57"/>
      <c r="I70" s="57"/>
      <c r="J70" s="58"/>
      <c r="K70" s="58"/>
      <c r="L70" s="58"/>
      <c r="M70" s="58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5">
      <c r="A71" s="43"/>
      <c r="B71" s="43"/>
      <c r="C71" s="43"/>
      <c r="D71" s="43"/>
      <c r="E71" s="59"/>
      <c r="F71" s="59"/>
      <c r="G71" s="59"/>
      <c r="H71" s="59"/>
      <c r="I71" s="59"/>
      <c r="J71" s="60"/>
      <c r="K71" s="60"/>
      <c r="L71" s="60"/>
      <c r="M71" s="60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25">
      <c r="A72" s="43"/>
      <c r="B72" s="43"/>
      <c r="C72" s="43"/>
      <c r="D72" s="43"/>
      <c r="E72" s="59"/>
      <c r="F72" s="59"/>
      <c r="G72" s="59"/>
      <c r="H72" s="59"/>
      <c r="I72" s="59"/>
      <c r="J72" s="60"/>
      <c r="K72" s="60"/>
      <c r="L72" s="60"/>
      <c r="M72" s="60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25">
      <c r="A73" s="43"/>
      <c r="B73" s="43"/>
      <c r="C73" s="43"/>
      <c r="D73" s="43"/>
      <c r="E73" s="59"/>
      <c r="F73" s="59"/>
      <c r="G73" s="59"/>
      <c r="H73" s="59"/>
      <c r="I73" s="59"/>
      <c r="J73" s="60"/>
      <c r="K73" s="60"/>
      <c r="L73" s="60"/>
      <c r="M73" s="60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x14ac:dyDescent="0.25">
      <c r="A74" s="43"/>
      <c r="B74" s="43"/>
      <c r="C74" s="43"/>
      <c r="D74" s="43"/>
      <c r="E74" s="59"/>
      <c r="F74" s="59"/>
      <c r="G74" s="59"/>
      <c r="H74" s="59"/>
      <c r="I74" s="59"/>
      <c r="J74" s="60"/>
      <c r="K74" s="60"/>
      <c r="L74" s="60"/>
      <c r="M74" s="60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25">
      <c r="A75" s="43"/>
      <c r="B75" s="43"/>
      <c r="C75" s="43"/>
      <c r="D75" s="43"/>
      <c r="E75" s="59"/>
      <c r="F75" s="59"/>
      <c r="G75" s="59"/>
      <c r="H75" s="59"/>
      <c r="I75" s="59"/>
      <c r="J75" s="60"/>
      <c r="K75" s="60"/>
      <c r="L75" s="60"/>
      <c r="M75" s="60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</row>
    <row r="76" spans="1:25" x14ac:dyDescent="0.25">
      <c r="A76" s="43"/>
      <c r="B76" s="43"/>
      <c r="C76" s="43"/>
      <c r="D76" s="43"/>
      <c r="E76" s="59"/>
      <c r="F76" s="59"/>
      <c r="G76" s="59"/>
      <c r="H76" s="59"/>
      <c r="I76" s="59"/>
      <c r="J76" s="60"/>
      <c r="K76" s="60"/>
      <c r="L76" s="60"/>
      <c r="M76" s="60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25">
      <c r="A77" s="43"/>
      <c r="B77" s="43"/>
      <c r="C77" s="43"/>
      <c r="D77" s="43"/>
      <c r="E77" s="59"/>
      <c r="F77" s="59"/>
      <c r="G77" s="59"/>
      <c r="H77" s="59"/>
      <c r="I77" s="59"/>
      <c r="J77" s="60"/>
      <c r="K77" s="60"/>
      <c r="L77" s="60"/>
      <c r="M77" s="60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</row>
    <row r="78" spans="1:25" x14ac:dyDescent="0.25">
      <c r="A78" s="43"/>
      <c r="B78" s="43"/>
      <c r="C78" s="43"/>
      <c r="D78" s="43"/>
      <c r="E78" s="59"/>
      <c r="F78" s="59"/>
      <c r="G78" s="59"/>
      <c r="H78" s="59"/>
      <c r="I78" s="59"/>
      <c r="J78" s="60"/>
      <c r="K78" s="60"/>
      <c r="L78" s="60"/>
      <c r="M78" s="60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25">
      <c r="A79" s="43"/>
      <c r="B79" s="43"/>
      <c r="C79" s="43"/>
      <c r="D79" s="43"/>
      <c r="E79" s="59"/>
      <c r="F79" s="59"/>
      <c r="G79" s="59"/>
      <c r="H79" s="59"/>
      <c r="I79" s="59"/>
      <c r="J79" s="60"/>
      <c r="K79" s="60"/>
      <c r="L79" s="60"/>
      <c r="M79" s="60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</row>
    <row r="80" spans="1:25" x14ac:dyDescent="0.25">
      <c r="A80" s="43"/>
      <c r="B80" s="43"/>
      <c r="C80" s="43"/>
      <c r="D80" s="43"/>
      <c r="E80" s="59"/>
      <c r="F80" s="59"/>
      <c r="G80" s="59"/>
      <c r="H80" s="59"/>
      <c r="I80" s="59"/>
      <c r="J80" s="60"/>
      <c r="K80" s="60"/>
      <c r="L80" s="60"/>
      <c r="M80" s="60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</row>
    <row r="82" spans="1:2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</row>
    <row r="83" spans="1:25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</row>
    <row r="84" spans="1:25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</row>
    <row r="85" spans="1:25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</row>
    <row r="86" spans="1:25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</row>
    <row r="87" spans="1:2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</row>
    <row r="88" spans="1:25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</row>
    <row r="89" spans="1:25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5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</row>
    <row r="91" spans="1:25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</row>
    <row r="92" spans="1:25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</row>
    <row r="93" spans="1:25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</row>
    <row r="94" spans="1:25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</row>
    <row r="96" spans="1:25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5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</row>
    <row r="98" spans="1:25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</row>
    <row r="99" spans="1:25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</row>
    <row r="100" spans="1:25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</row>
    <row r="101" spans="1:25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</row>
    <row r="102" spans="1:25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</row>
    <row r="103" spans="1:25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</row>
    <row r="105" spans="1:25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</row>
    <row r="106" spans="1:25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</row>
    <row r="107" spans="1:25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</row>
    <row r="108" spans="1:25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</row>
    <row r="109" spans="1:25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</row>
    <row r="110" spans="1:25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</row>
    <row r="111" spans="1:25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</row>
    <row r="112" spans="1:25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</row>
    <row r="113" spans="1:25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</row>
    <row r="114" spans="1:25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</row>
    <row r="115" spans="1:25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</row>
    <row r="116" spans="1:25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</row>
    <row r="117" spans="1:25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</row>
    <row r="118" spans="1:25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</row>
    <row r="119" spans="1:25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</row>
    <row r="120" spans="1:25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</row>
    <row r="121" spans="1:25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</row>
    <row r="122" spans="1:25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</row>
    <row r="123" spans="1:25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</row>
    <row r="124" spans="1:25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</row>
    <row r="125" spans="1:25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</row>
    <row r="126" spans="1:25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</row>
    <row r="127" spans="1:25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</row>
    <row r="128" spans="1:25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</row>
    <row r="129" spans="1:25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</row>
    <row r="130" spans="1:25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</row>
    <row r="131" spans="1:25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</row>
    <row r="132" spans="1:25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</row>
    <row r="134" spans="1:25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</row>
    <row r="135" spans="1:25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</row>
    <row r="136" spans="1:25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</row>
    <row r="137" spans="1:25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</row>
    <row r="138" spans="1:25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</row>
    <row r="139" spans="1:25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</row>
    <row r="140" spans="1:25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</row>
    <row r="141" spans="1:25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</row>
    <row r="142" spans="1:25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</row>
    <row r="143" spans="1:25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</row>
    <row r="144" spans="1:25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</row>
    <row r="145" spans="1:25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</row>
    <row r="146" spans="1:25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</row>
    <row r="147" spans="1:25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</row>
    <row r="148" spans="1:25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</row>
    <row r="149" spans="1:25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</row>
    <row r="150" spans="1:25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</row>
    <row r="151" spans="1:25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</row>
    <row r="152" spans="1:25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</row>
    <row r="153" spans="1:25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</row>
    <row r="154" spans="1:25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</row>
    <row r="155" spans="1:25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</row>
    <row r="156" spans="1:25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</row>
    <row r="157" spans="1:25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</row>
    <row r="158" spans="1:25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</row>
    <row r="159" spans="1:25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</row>
    <row r="160" spans="1:25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</row>
    <row r="161" spans="1:25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</row>
    <row r="162" spans="1:25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</row>
    <row r="163" spans="1:25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</row>
    <row r="164" spans="1:25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</row>
    <row r="165" spans="1:25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</row>
    <row r="166" spans="1:25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</row>
    <row r="167" spans="1:25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</row>
    <row r="168" spans="1:25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</row>
    <row r="169" spans="1:25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</row>
    <row r="170" spans="1:25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</row>
    <row r="171" spans="1:25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</row>
    <row r="172" spans="1:25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</row>
    <row r="173" spans="1:25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</row>
    <row r="174" spans="1:25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</row>
    <row r="175" spans="1:25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</row>
    <row r="176" spans="1:25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</row>
    <row r="177" spans="1:25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</row>
    <row r="178" spans="1:25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</row>
    <row r="179" spans="1:25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</row>
  </sheetData>
  <mergeCells count="10">
    <mergeCell ref="B62:I62"/>
    <mergeCell ref="B30:I30"/>
    <mergeCell ref="B31:M31"/>
    <mergeCell ref="B39:I39"/>
    <mergeCell ref="B40:M40"/>
    <mergeCell ref="E4:G4"/>
    <mergeCell ref="H4:I4"/>
    <mergeCell ref="J4:K4"/>
    <mergeCell ref="L4:M4"/>
    <mergeCell ref="B6:M6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6"/>
  <sheetViews>
    <sheetView tabSelected="1" view="pageBreakPreview" zoomScale="120" zoomScaleNormal="120" zoomScaleSheetLayoutView="120" workbookViewId="0">
      <pane xSplit="1" ySplit="3" topLeftCell="B70" activePane="bottomRight" state="frozen"/>
      <selection pane="topRight" activeCell="B1" sqref="B1"/>
      <selection pane="bottomLeft" activeCell="A4" sqref="A4"/>
      <selection pane="bottomRight" activeCell="G47" sqref="G47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80" t="s">
        <v>125</v>
      </c>
      <c r="B3" s="81"/>
      <c r="C3" s="81"/>
      <c r="D3" s="82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80" t="s">
        <v>129</v>
      </c>
      <c r="B16" s="81"/>
      <c r="C16" s="81"/>
      <c r="D16" s="82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80" t="s">
        <v>130</v>
      </c>
      <c r="B29" s="81"/>
      <c r="C29" s="81"/>
      <c r="D29" s="82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80" t="s">
        <v>134</v>
      </c>
      <c r="B42" s="81"/>
      <c r="C42" s="81"/>
      <c r="D42" s="82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87" t="s">
        <v>105</v>
      </c>
      <c r="B46" s="87"/>
      <c r="C46" s="87"/>
      <c r="D46" s="87"/>
    </row>
    <row r="47" spans="1:1021 1025:2045 2049:3069 3073:4093 4097:5117 5121:6141 6145:7165 7169:8189 8193:9213 9217:10237 10241:11261 11265:12285 12289:13309 13313:14333 14337:15357 15361:16349" ht="38.25" customHeight="1" thickBot="1" x14ac:dyDescent="0.3">
      <c r="A47" s="3" t="s">
        <v>90</v>
      </c>
      <c r="B47" s="4" t="s">
        <v>115</v>
      </c>
      <c r="C47" s="4" t="s">
        <v>106</v>
      </c>
      <c r="D47" s="4" t="s">
        <v>107</v>
      </c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83" t="s">
        <v>124</v>
      </c>
      <c r="B48" s="84"/>
      <c r="C48" s="84"/>
      <c r="D48" s="85"/>
    </row>
    <row r="49" spans="1:6" ht="12.75" customHeight="1" thickBot="1" x14ac:dyDescent="0.3">
      <c r="A49" s="5" t="s">
        <v>108</v>
      </c>
      <c r="B49" s="6">
        <v>214.22</v>
      </c>
      <c r="C49" s="6">
        <v>15.19062214335645</v>
      </c>
      <c r="D49" s="6">
        <v>30.232840902182488</v>
      </c>
    </row>
    <row r="50" spans="1:6" ht="12.75" customHeight="1" thickBot="1" x14ac:dyDescent="0.3">
      <c r="A50" s="5" t="s">
        <v>109</v>
      </c>
      <c r="B50" s="6">
        <v>221.39</v>
      </c>
      <c r="C50" s="6">
        <v>3.3470264214358991</v>
      </c>
      <c r="D50" s="6">
        <v>26.313687453642927</v>
      </c>
    </row>
    <row r="51" spans="1:6" ht="12.75" customHeight="1" thickBot="1" x14ac:dyDescent="0.3">
      <c r="A51" s="5" t="s">
        <v>120</v>
      </c>
      <c r="B51" s="6">
        <v>239.15</v>
      </c>
      <c r="C51" s="6">
        <v>8.0220425493473044</v>
      </c>
      <c r="D51" s="6">
        <v>34.899593862815891</v>
      </c>
      <c r="E51" s="30"/>
      <c r="F51" s="30"/>
    </row>
    <row r="52" spans="1:6" ht="12.75" customHeight="1" thickBot="1" x14ac:dyDescent="0.3">
      <c r="A52" s="3" t="s">
        <v>123</v>
      </c>
      <c r="B52" s="7">
        <v>260.18</v>
      </c>
      <c r="C52" s="7">
        <v>8.7936441563872165</v>
      </c>
      <c r="D52" s="7">
        <v>39.904285637468405</v>
      </c>
      <c r="E52" s="30"/>
      <c r="F52" s="30"/>
    </row>
    <row r="53" spans="1:6" ht="12.75" customHeight="1" thickBot="1" x14ac:dyDescent="0.3">
      <c r="A53" s="80" t="s">
        <v>125</v>
      </c>
      <c r="B53" s="81"/>
      <c r="C53" s="81"/>
      <c r="D53" s="82"/>
      <c r="E53" s="30"/>
      <c r="F53" s="30"/>
    </row>
    <row r="54" spans="1:6" ht="12.75" customHeight="1" thickBot="1" x14ac:dyDescent="0.3">
      <c r="A54" s="5" t="s">
        <v>108</v>
      </c>
      <c r="B54" s="7">
        <v>277.94</v>
      </c>
      <c r="C54" s="7">
        <v>6.8260435083403763</v>
      </c>
      <c r="D54" s="7">
        <v>29.745121837363456</v>
      </c>
      <c r="E54" s="30"/>
      <c r="F54" s="30"/>
    </row>
    <row r="55" spans="1:6" ht="12.75" customHeight="1" thickBot="1" x14ac:dyDescent="0.3">
      <c r="A55" s="5" t="s">
        <v>126</v>
      </c>
      <c r="B55" s="7">
        <v>295.24666666666667</v>
      </c>
      <c r="C55" s="7">
        <v>6.2267635700750787</v>
      </c>
      <c r="D55" s="7">
        <v>33.360434828432489</v>
      </c>
      <c r="E55" s="30"/>
      <c r="F55" s="30"/>
    </row>
    <row r="56" spans="1:6" ht="12.75" customHeight="1" thickBot="1" x14ac:dyDescent="0.3">
      <c r="A56" s="22" t="s">
        <v>127</v>
      </c>
      <c r="B56" s="23">
        <v>312.48</v>
      </c>
      <c r="C56" s="23">
        <v>5.8369273150134404</v>
      </c>
      <c r="D56" s="23">
        <v>30.662763955676354</v>
      </c>
      <c r="E56" s="30"/>
      <c r="F56" s="30"/>
    </row>
    <row r="57" spans="1:6" ht="12.75" customHeight="1" thickBot="1" x14ac:dyDescent="0.3">
      <c r="A57" s="24" t="s">
        <v>128</v>
      </c>
      <c r="B57" s="23">
        <v>306.61666666666667</v>
      </c>
      <c r="C57" s="23">
        <v>-1.8763867554190199</v>
      </c>
      <c r="D57" s="23">
        <v>17.847900171676017</v>
      </c>
      <c r="E57" s="30"/>
      <c r="F57" s="30"/>
    </row>
    <row r="58" spans="1:6" ht="12.75" customHeight="1" thickBot="1" x14ac:dyDescent="0.3">
      <c r="A58" s="80" t="s">
        <v>129</v>
      </c>
      <c r="B58" s="81"/>
      <c r="C58" s="81"/>
      <c r="D58" s="82"/>
      <c r="E58" s="30"/>
      <c r="F58" s="30"/>
    </row>
    <row r="59" spans="1:6" ht="12.75" customHeight="1" thickBot="1" x14ac:dyDescent="0.3">
      <c r="A59" s="31" t="s">
        <v>108</v>
      </c>
      <c r="B59" s="27">
        <f>AVERAGE(B17:B19)</f>
        <v>310.92666666666668</v>
      </c>
      <c r="C59" s="28">
        <f>B59/B57*100-100</f>
        <v>1.4056639669511384</v>
      </c>
      <c r="D59" s="28">
        <f>B59/B54*100-100</f>
        <v>11.868268930944325</v>
      </c>
    </row>
    <row r="60" spans="1:6" ht="16.5" customHeight="1" thickBot="1" x14ac:dyDescent="0.3">
      <c r="A60" s="37" t="s">
        <v>126</v>
      </c>
      <c r="B60" s="23">
        <f>AVERAGE(B20:B22)</f>
        <v>315.93666666666667</v>
      </c>
      <c r="C60" s="35">
        <f>B60/B59*100-100</f>
        <v>1.6113124209352634</v>
      </c>
      <c r="D60" s="36">
        <f>B60/B55*100-100</f>
        <v>7.0076997764580966</v>
      </c>
    </row>
    <row r="61" spans="1:6" ht="13.5" thickBot="1" x14ac:dyDescent="0.3">
      <c r="A61" s="37" t="s">
        <v>127</v>
      </c>
      <c r="B61" s="23">
        <f>AVERAGE(B23:B25)</f>
        <v>310.56</v>
      </c>
      <c r="C61" s="35">
        <f>B61/B60*100-100</f>
        <v>-1.701817874890537</v>
      </c>
      <c r="D61" s="36">
        <f>B61/B56*100-100</f>
        <v>-0.61443932411674496</v>
      </c>
    </row>
    <row r="62" spans="1:6" ht="13.5" thickBot="1" x14ac:dyDescent="0.3">
      <c r="A62" s="38" t="s">
        <v>128</v>
      </c>
      <c r="B62" s="23">
        <f>AVERAGE(B26:B28)</f>
        <v>300.32</v>
      </c>
      <c r="C62" s="35">
        <f>B62/B61*100-100</f>
        <v>-3.2972694487377652</v>
      </c>
      <c r="D62" s="36">
        <f>B62/B57*100-100</f>
        <v>-2.0535956949502747</v>
      </c>
    </row>
    <row r="63" spans="1:6" ht="14.25" customHeight="1" thickBot="1" x14ac:dyDescent="0.3">
      <c r="A63" s="88" t="s">
        <v>130</v>
      </c>
      <c r="B63" s="89"/>
      <c r="C63" s="89"/>
      <c r="D63" s="90"/>
    </row>
    <row r="64" spans="1:6" ht="15" customHeight="1" thickBot="1" x14ac:dyDescent="0.3">
      <c r="A64" s="34" t="s">
        <v>108</v>
      </c>
      <c r="B64" s="35">
        <f>AVERAGE(B30:B32)</f>
        <v>317.38333333333333</v>
      </c>
      <c r="C64" s="35">
        <f>B64/B62*100-100</f>
        <v>5.6817172793464721</v>
      </c>
      <c r="D64" s="36">
        <f>B64/B59*100-100</f>
        <v>2.0765882630416428</v>
      </c>
    </row>
    <row r="65" spans="1:7" ht="15" customHeight="1" thickBot="1" x14ac:dyDescent="0.3">
      <c r="A65" s="37" t="s">
        <v>126</v>
      </c>
      <c r="B65" s="35">
        <f>AVERAGE(B33:B35)</f>
        <v>328.01333333333332</v>
      </c>
      <c r="C65" s="35">
        <f>B65/B64*100-100</f>
        <v>3.349262196082563</v>
      </c>
      <c r="D65" s="36">
        <f>B65/B60*100-100</f>
        <v>3.8224960698874213</v>
      </c>
      <c r="E65" s="26"/>
      <c r="F65" s="26"/>
      <c r="G65" s="26"/>
    </row>
    <row r="66" spans="1:7" ht="15" customHeight="1" thickBot="1" x14ac:dyDescent="0.3">
      <c r="A66" s="39" t="s">
        <v>127</v>
      </c>
      <c r="B66" s="35">
        <f>AVERAGE(B36:B38)</f>
        <v>324.70333333333332</v>
      </c>
      <c r="C66" s="35">
        <f>B66/B65*100-100</f>
        <v>-1.0091053209219041</v>
      </c>
      <c r="D66" s="35">
        <f>B66/B61*100-100</f>
        <v>4.5541387600893017</v>
      </c>
    </row>
    <row r="67" spans="1:7" ht="15" customHeight="1" x14ac:dyDescent="0.25">
      <c r="A67" s="42" t="s">
        <v>128</v>
      </c>
      <c r="B67" s="28">
        <f>AVERAGE(B39:B41)</f>
        <v>335.21333333333331</v>
      </c>
      <c r="C67" s="28">
        <f>B67/B66*100-100</f>
        <v>3.2368007719867364</v>
      </c>
      <c r="D67" s="28">
        <f>B67/B62*100-100</f>
        <v>11.618717812111527</v>
      </c>
    </row>
    <row r="68" spans="1:7" ht="15" customHeight="1" thickBot="1" x14ac:dyDescent="0.3">
      <c r="A68" s="91" t="s">
        <v>134</v>
      </c>
      <c r="B68" s="91"/>
      <c r="C68" s="91"/>
      <c r="D68" s="91"/>
    </row>
    <row r="69" spans="1:7" ht="15" customHeight="1" thickBot="1" x14ac:dyDescent="0.3">
      <c r="A69" s="34" t="s">
        <v>108</v>
      </c>
      <c r="B69" s="35">
        <f>AVERAGE(B43:B45)</f>
        <v>348.86666666666673</v>
      </c>
      <c r="C69" s="35">
        <f>B69/B67*100-100</f>
        <v>4.0730281213953674</v>
      </c>
      <c r="D69" s="35">
        <f>B69/B64*100-100</f>
        <v>9.9196555164627682</v>
      </c>
    </row>
    <row r="70" spans="1:7" ht="13.5" customHeight="1" thickBot="1" x14ac:dyDescent="0.3">
      <c r="A70" s="29" t="s">
        <v>110</v>
      </c>
      <c r="B70" s="29"/>
      <c r="C70" s="29"/>
      <c r="D70" s="29"/>
      <c r="E70" s="26"/>
      <c r="F70" s="26"/>
      <c r="G70" s="26"/>
    </row>
    <row r="71" spans="1:7" ht="44.25" customHeight="1" thickBot="1" x14ac:dyDescent="0.3">
      <c r="A71" s="37" t="s">
        <v>90</v>
      </c>
      <c r="B71" s="4" t="s">
        <v>115</v>
      </c>
      <c r="C71" s="4" t="s">
        <v>111</v>
      </c>
      <c r="D71" s="4" t="s">
        <v>112</v>
      </c>
    </row>
    <row r="72" spans="1:7" ht="13.5" customHeight="1" thickBot="1" x14ac:dyDescent="0.3">
      <c r="A72" s="83" t="s">
        <v>124</v>
      </c>
      <c r="B72" s="84"/>
      <c r="C72" s="84"/>
      <c r="D72" s="85"/>
    </row>
    <row r="73" spans="1:7" ht="13.5" customHeight="1" thickBot="1" x14ac:dyDescent="0.3">
      <c r="A73" s="12" t="s">
        <v>113</v>
      </c>
      <c r="B73" s="13">
        <v>217.81</v>
      </c>
      <c r="C73" s="14">
        <v>19.926219579341492</v>
      </c>
      <c r="D73" s="14">
        <v>28.214033435366161</v>
      </c>
    </row>
    <row r="74" spans="1:7" ht="15" customHeight="1" thickBot="1" x14ac:dyDescent="0.3">
      <c r="A74" s="9" t="s">
        <v>114</v>
      </c>
      <c r="B74" s="10">
        <v>249.67</v>
      </c>
      <c r="C74" s="11">
        <v>14.62742757449152</v>
      </c>
      <c r="D74" s="11">
        <v>37.468340491135308</v>
      </c>
    </row>
    <row r="75" spans="1:7" ht="13.5" thickBot="1" x14ac:dyDescent="0.3">
      <c r="A75" s="83" t="s">
        <v>125</v>
      </c>
      <c r="B75" s="84"/>
      <c r="C75" s="84"/>
      <c r="D75" s="85"/>
      <c r="F75" s="30"/>
      <c r="G75" s="30"/>
    </row>
    <row r="76" spans="1:7" ht="13.5" thickBot="1" x14ac:dyDescent="0.3">
      <c r="A76" s="12" t="s">
        <v>113</v>
      </c>
      <c r="B76" s="18">
        <v>286.59499999999997</v>
      </c>
      <c r="C76" s="11">
        <v>14.789522169263421</v>
      </c>
      <c r="D76" s="11">
        <v>31.580276387677316</v>
      </c>
      <c r="F76" s="30"/>
      <c r="G76" s="30"/>
    </row>
    <row r="77" spans="1:7" ht="13.5" thickBot="1" x14ac:dyDescent="0.3">
      <c r="A77" s="12" t="s">
        <v>114</v>
      </c>
      <c r="B77" s="18">
        <v>309.54666666666662</v>
      </c>
      <c r="C77" s="18">
        <v>8.0083974481992612</v>
      </c>
      <c r="D77" s="18">
        <v>23.982323333466837</v>
      </c>
      <c r="F77" s="30"/>
      <c r="G77" s="30"/>
    </row>
    <row r="78" spans="1:7" ht="13.5" thickBot="1" x14ac:dyDescent="0.3">
      <c r="A78" s="83" t="s">
        <v>129</v>
      </c>
      <c r="B78" s="84"/>
      <c r="C78" s="84"/>
      <c r="D78" s="85"/>
      <c r="F78" s="30"/>
      <c r="G78" s="30"/>
    </row>
    <row r="79" spans="1:7" ht="12.75" customHeight="1" thickBot="1" x14ac:dyDescent="0.3">
      <c r="A79" s="12" t="s">
        <v>113</v>
      </c>
      <c r="B79" s="18">
        <f>AVERAGE(B17:B22)</f>
        <v>313.43166666666667</v>
      </c>
      <c r="C79" s="11">
        <f>B79/B77*100-100</f>
        <v>1.2550611647140073</v>
      </c>
      <c r="D79" s="11">
        <f>B79/B76*100-100</f>
        <v>9.3639688992015522</v>
      </c>
    </row>
    <row r="80" spans="1:7" ht="12.75" customHeight="1" thickBot="1" x14ac:dyDescent="0.3">
      <c r="A80" s="12" t="s">
        <v>114</v>
      </c>
      <c r="B80" s="18">
        <f>AVERAGE(B23:B28)</f>
        <v>305.44</v>
      </c>
      <c r="C80" s="11">
        <f>B80/B79*100-100</f>
        <v>-2.5497317331263076</v>
      </c>
      <c r="D80" s="11">
        <f>B80/B77*100-100</f>
        <v>-1.3266712611991665</v>
      </c>
    </row>
    <row r="81" spans="1:6" ht="12.75" customHeight="1" thickBot="1" x14ac:dyDescent="0.3">
      <c r="A81" s="83" t="s">
        <v>130</v>
      </c>
      <c r="B81" s="84"/>
      <c r="C81" s="84"/>
      <c r="D81" s="85"/>
    </row>
    <row r="82" spans="1:6" ht="12.75" customHeight="1" thickBot="1" x14ac:dyDescent="0.3">
      <c r="A82" s="12" t="s">
        <v>113</v>
      </c>
      <c r="B82" s="18">
        <f>AVERAGE(B30:B35)</f>
        <v>322.69833333333332</v>
      </c>
      <c r="C82" s="11">
        <f>B82/B80*100-100</f>
        <v>5.6503186659682143</v>
      </c>
      <c r="D82" s="11">
        <f>B82/B79*100-100</f>
        <v>2.9565189647929628</v>
      </c>
    </row>
    <row r="83" spans="1:6" ht="13.5" customHeight="1" thickBot="1" x14ac:dyDescent="0.3">
      <c r="A83" s="12" t="s">
        <v>114</v>
      </c>
      <c r="B83" s="18">
        <f>AVERAGE(B36:B41)</f>
        <v>329.95833333333331</v>
      </c>
      <c r="C83" s="11">
        <f>B83/B82*100-100</f>
        <v>2.2497792055531818</v>
      </c>
      <c r="D83" s="11">
        <f>B83/B80*100-100</f>
        <v>8.0272175659158194</v>
      </c>
    </row>
    <row r="84" spans="1:6" ht="37.5" customHeight="1" x14ac:dyDescent="0.25">
      <c r="A84" s="8"/>
      <c r="B84" s="2"/>
      <c r="C84" s="86"/>
      <c r="D84" s="86"/>
    </row>
    <row r="85" spans="1:6" ht="17.25" customHeight="1" x14ac:dyDescent="0.25">
      <c r="A85" s="15"/>
      <c r="B85" s="15"/>
      <c r="C85" s="86"/>
      <c r="D85" s="86"/>
    </row>
    <row r="86" spans="1:6" ht="14.25" customHeight="1" x14ac:dyDescent="0.25">
      <c r="A86" s="40"/>
      <c r="B86" s="2"/>
      <c r="C86" s="86"/>
      <c r="D86" s="86"/>
      <c r="F86" s="26"/>
    </row>
    <row r="87" spans="1:6" ht="20.25" customHeight="1" x14ac:dyDescent="0.25"/>
    <row r="88" spans="1:6" ht="15" customHeight="1" x14ac:dyDescent="0.25"/>
    <row r="89" spans="1:6" ht="11.25" customHeight="1" x14ac:dyDescent="0.25"/>
    <row r="90" spans="1:6" ht="16.5" customHeight="1" x14ac:dyDescent="0.25"/>
    <row r="99" spans="1:4" s="41" customFormat="1" ht="15" customHeight="1" x14ac:dyDescent="0.25">
      <c r="A99" s="16"/>
      <c r="B99" s="1"/>
      <c r="C99" s="1"/>
      <c r="D99" s="1"/>
    </row>
    <row r="106" spans="1:4" s="17" customFormat="1" ht="15" x14ac:dyDescent="0.25">
      <c r="A106" s="16"/>
      <c r="B106" s="1"/>
      <c r="C106" s="1"/>
      <c r="D106" s="1"/>
    </row>
  </sheetData>
  <mergeCells count="17">
    <mergeCell ref="C86:D86"/>
    <mergeCell ref="A46:D46"/>
    <mergeCell ref="A72:D72"/>
    <mergeCell ref="A48:D48"/>
    <mergeCell ref="A75:D75"/>
    <mergeCell ref="A53:D53"/>
    <mergeCell ref="A78:D78"/>
    <mergeCell ref="A63:D63"/>
    <mergeCell ref="C84:D84"/>
    <mergeCell ref="C85:D85"/>
    <mergeCell ref="A68:D68"/>
    <mergeCell ref="A3:D3"/>
    <mergeCell ref="A16:D16"/>
    <mergeCell ref="A58:D58"/>
    <mergeCell ref="A29:D29"/>
    <mergeCell ref="A81:D81"/>
    <mergeCell ref="A42:D4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ignoredErrors>
    <ignoredError sqref="B59:B62 B79:B80 B64:B67 B82:B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2026-10-16T04:25:05Z</cp:lastPrinted>
  <dcterms:created xsi:type="dcterms:W3CDTF">2019-08-26T06:34:44Z</dcterms:created>
  <dcterms:modified xsi:type="dcterms:W3CDTF">2026-10-16T04:25:34Z</dcterms:modified>
</cp:coreProperties>
</file>