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5 May 2026\14.05.2026\"/>
    </mc:Choice>
  </mc:AlternateContent>
  <xr:revisionPtr revIDLastSave="0" documentId="13_ncr:1_{3D81A2A8-1A46-45D9-AFB5-B811EB6DEC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41" i="2"/>
  <c r="L41" i="2"/>
  <c r="K41" i="2"/>
  <c r="J41" i="2"/>
  <c r="M30" i="2"/>
  <c r="M64" i="2" s="1"/>
  <c r="L30" i="2"/>
  <c r="L64" i="2" s="1"/>
  <c r="K30" i="2"/>
  <c r="K64" i="2" s="1"/>
  <c r="J30" i="2"/>
  <c r="J64" i="2" s="1"/>
  <c r="H43" i="1"/>
  <c r="G43" i="1"/>
  <c r="E43" i="1"/>
  <c r="D43" i="1"/>
  <c r="H42" i="1"/>
  <c r="E42" i="1"/>
  <c r="D42" i="1"/>
  <c r="H41" i="1"/>
  <c r="E41" i="1"/>
  <c r="D41" i="1"/>
  <c r="H40" i="1"/>
  <c r="E40" i="1"/>
  <c r="D40" i="1"/>
  <c r="H39" i="1"/>
  <c r="E39" i="1"/>
  <c r="D39" i="1"/>
  <c r="H38" i="1"/>
  <c r="E38" i="1"/>
  <c r="D38" i="1"/>
  <c r="H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3" i="3" l="1"/>
  <c r="B86" i="3" l="1"/>
  <c r="B72" i="3"/>
  <c r="C73" i="3" s="1"/>
  <c r="B71" i="3" l="1"/>
  <c r="C72" i="3" s="1"/>
  <c r="B84" i="3"/>
  <c r="C86" i="3" s="1"/>
  <c r="B69" i="3"/>
  <c r="D69" i="3" s="1"/>
  <c r="D41" i="3"/>
  <c r="C41" i="3"/>
  <c r="D40" i="3"/>
  <c r="C40" i="3"/>
  <c r="C71" i="3" l="1"/>
  <c r="D84" i="3"/>
  <c r="B68" i="3"/>
  <c r="B83" i="3"/>
  <c r="B67" i="3"/>
  <c r="B66" i="3"/>
  <c r="C66" i="3" s="1"/>
  <c r="D68" i="3" l="1"/>
  <c r="D73" i="3"/>
  <c r="D83" i="3"/>
  <c r="D86" i="3"/>
  <c r="D67" i="3"/>
  <c r="D72" i="3"/>
  <c r="D71" i="3"/>
  <c r="C84" i="3"/>
  <c r="C69" i="3"/>
  <c r="C68" i="3"/>
  <c r="C83" i="3"/>
  <c r="D66" i="3"/>
  <c r="C67" i="3"/>
</calcChain>
</file>

<file path=xl/sharedStrings.xml><?xml version="1.0" encoding="utf-8"?>
<sst xmlns="http://schemas.openxmlformats.org/spreadsheetml/2006/main" count="257" uniqueCount="156">
  <si>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</si>
  <si>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</si>
  <si>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</si>
  <si>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</si>
  <si>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</si>
  <si>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</si>
  <si>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</si>
  <si>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</si>
  <si>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</si>
  <si>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</si>
  <si>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</si>
  <si>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</si>
  <si>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</si>
  <si>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</si>
  <si>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</si>
  <si>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</si>
  <si>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</si>
  <si>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</si>
  <si>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</si>
  <si>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</si>
  <si>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</si>
  <si>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</si>
  <si>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</si>
  <si>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</si>
  <si>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</si>
  <si>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</si>
  <si>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</si>
  <si>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</si>
  <si>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</si>
  <si>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</si>
  <si>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</si>
  <si>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</si>
  <si>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</si>
  <si>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</si>
  <si>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</si>
  <si>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</si>
  <si>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</si>
  <si>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</si>
  <si>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</si>
  <si>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</si>
  <si>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</si>
  <si>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</si>
  <si>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</si>
  <si>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</si>
  <si>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</si>
  <si>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</si>
  <si>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</si>
  <si>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</si>
  <si>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</si>
  <si>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</si>
  <si>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</si>
  <si>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</si>
  <si>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</si>
  <si>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</si>
  <si>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</si>
  <si>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</si>
  <si>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</si>
  <si>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</si>
  <si>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</si>
  <si>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</si>
  <si>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</si>
  <si>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</si>
  <si>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</si>
  <si>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</si>
  <si>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</si>
  <si>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</si>
  <si>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</si>
  <si>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</si>
  <si>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</si>
  <si>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</si>
  <si>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</si>
  <si>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</si>
  <si>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</si>
  <si>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</si>
  <si>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</si>
  <si>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</si>
  <si>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</si>
  <si>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</si>
  <si>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</si>
  <si>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</si>
  <si>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</si>
  <si>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</si>
  <si>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</si>
  <si>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</si>
  <si>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</si>
  <si>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</si>
  <si>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</si>
  <si>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</si>
  <si>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</si>
  <si>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</si>
  <si>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</si>
  <si>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</si>
  <si>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</si>
  <si>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</si>
  <si>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</si>
  <si>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</si>
  <si>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</si>
  <si>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</si>
  <si>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</si>
  <si>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</si>
  <si>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</si>
  <si>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</si>
  <si>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</si>
  <si>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</si>
  <si>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</si>
  <si>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</si>
  <si>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</si>
  <si>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</si>
  <si>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</si>
  <si>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</si>
  <si>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</si>
  <si>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</si>
  <si>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</si>
  <si>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</si>
  <si>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</si>
  <si>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</si>
  <si>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</si>
  <si>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</si>
  <si>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</si>
  <si>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</si>
  <si>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</si>
  <si>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</si>
  <si>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</si>
  <si>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</si>
  <si>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</si>
  <si>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</si>
  <si>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</si>
  <si>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</si>
  <si>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</si>
  <si>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</si>
  <si>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</si>
  <si>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</si>
  <si>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</si>
  <si>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18-03-2026</t>
  </si>
  <si>
    <t>26-03-2026</t>
  </si>
  <si>
    <t>02-04-2026</t>
  </si>
  <si>
    <t>03-04-2026</t>
  </si>
  <si>
    <t>09-04-2026</t>
  </si>
  <si>
    <t>16-04-2026</t>
  </si>
  <si>
    <t>23-04-2026</t>
  </si>
  <si>
    <t>30-04-2026</t>
  </si>
  <si>
    <t>07-05-2026</t>
  </si>
  <si>
    <t>U.O.NO.PBS.PS.SPI-1516(01)/2019-184</t>
  </si>
  <si>
    <t>Dated: 14.05.2026</t>
  </si>
  <si>
    <t>Subject:   Sensitive Price Indicator (SPI) for the week ended on 14-05-2026.</t>
  </si>
  <si>
    <t>For the week ended on May 14, 2026, the SPI and percentage changes by</t>
  </si>
  <si>
    <t>SPI for week ended on
14-05-2026     07-05-26     15-05-25</t>
  </si>
  <si>
    <t>% change over
07-05-26     15-05-25</t>
  </si>
  <si>
    <t>14-05-2026</t>
  </si>
  <si>
    <t>The comparative changes in prices i.e. increase, decrease and unchanged for the week ended on 14-05-2026 over</t>
  </si>
  <si>
    <t>previous and corresponding weeks ended on 07-05-2026 and 15-05-2025 repectively are as follows:</t>
  </si>
  <si>
    <t>Prices in Rs.
on
14.05.26 07.05.26 15.05.25</t>
  </si>
  <si>
    <t>%change                col. 3 over                  07.05.26 15.05.25</t>
  </si>
  <si>
    <t>i.    Average prices of the following 23 items registered INCREASE.</t>
  </si>
  <si>
    <t>ii.    Average prices of the following 9 items registered DECREASE.</t>
  </si>
  <si>
    <t>iii.    Average prices of the following 19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</si>
</sst>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63" t="s">
        <v>116</v>
      </c>
      <c r="B1" s="64"/>
      <c r="C1" s="64"/>
      <c r="D1" s="64"/>
      <c r="E1" s="64"/>
      <c r="F1" s="64"/>
      <c r="G1" s="64"/>
      <c r="H1" s="6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idden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5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idden="1" x14ac:dyDescent="0.25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67"/>
      <c r="B5" s="66"/>
      <c r="C5" s="66"/>
      <c r="D5" s="66"/>
      <c r="E5" s="66"/>
      <c r="F5" s="66"/>
      <c r="G5" s="66"/>
      <c r="H5" s="66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idden="1" x14ac:dyDescent="0.25">
      <c r="A6" s="4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8" x14ac:dyDescent="0.25">
      <c r="A7" s="68" t="s">
        <v>1</v>
      </c>
      <c r="B7" s="69"/>
      <c r="C7" s="69"/>
      <c r="D7" s="69"/>
      <c r="E7" s="69"/>
      <c r="F7" s="69"/>
      <c r="G7" s="69"/>
      <c r="H7" s="69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30" customHeight="1" x14ac:dyDescent="0.25">
      <c r="A8" s="46"/>
      <c r="B8" s="46"/>
      <c r="C8" s="46"/>
      <c r="D8" s="46"/>
      <c r="E8" s="46"/>
      <c r="F8" s="46"/>
      <c r="G8" s="46"/>
      <c r="H8" s="46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25">
      <c r="A9" s="46" t="s">
        <v>144</v>
      </c>
      <c r="B9" s="46"/>
      <c r="C9" s="46"/>
      <c r="D9" s="46"/>
      <c r="E9" s="46"/>
      <c r="F9" s="46"/>
      <c r="G9" s="46"/>
      <c r="H9" s="46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25">
      <c r="A10" s="46"/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idden="1" x14ac:dyDescent="0.25">
      <c r="A11" s="46"/>
      <c r="B11" s="46"/>
      <c r="C11" s="46"/>
      <c r="D11" s="46"/>
      <c r="E11" s="46"/>
      <c r="F11" s="46"/>
      <c r="G11" s="46"/>
      <c r="H11" s="46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25">
      <c r="A12" s="46"/>
      <c r="B12" s="46" t="s">
        <v>2</v>
      </c>
      <c r="C12" s="46"/>
      <c r="D12" s="46"/>
      <c r="E12" s="46"/>
      <c r="F12" s="46"/>
      <c r="G12" s="46"/>
      <c r="H12" s="46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25">
      <c r="A13" s="46" t="s">
        <v>3</v>
      </c>
      <c r="B13" s="46"/>
      <c r="C13" s="46"/>
      <c r="D13" s="46"/>
      <c r="E13" s="46"/>
      <c r="F13" s="46"/>
      <c r="G13" s="46"/>
      <c r="H13" s="4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25">
      <c r="A14" s="46"/>
      <c r="B14" s="46"/>
      <c r="C14" s="46"/>
      <c r="D14" s="46"/>
      <c r="E14" s="46"/>
      <c r="F14" s="46"/>
      <c r="G14" s="46"/>
      <c r="H14" s="46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idden="1" x14ac:dyDescent="0.25">
      <c r="A15" s="46"/>
      <c r="B15" s="46"/>
      <c r="C15" s="46"/>
      <c r="D15" s="46"/>
      <c r="E15" s="46"/>
      <c r="F15" s="46"/>
      <c r="G15" s="46"/>
      <c r="H15" s="4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25">
      <c r="A16" s="47" t="s">
        <v>4</v>
      </c>
      <c r="B16" s="46" t="s">
        <v>145</v>
      </c>
      <c r="C16" s="46"/>
      <c r="D16" s="46"/>
      <c r="E16" s="46"/>
      <c r="F16" s="46"/>
      <c r="G16" s="46"/>
      <c r="H16" s="4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25">
      <c r="A17" s="47" t="s">
        <v>5</v>
      </c>
      <c r="B17" s="46"/>
      <c r="C17" s="46"/>
      <c r="D17" s="46"/>
      <c r="E17" s="46"/>
      <c r="F17" s="46"/>
      <c r="G17" s="46"/>
      <c r="H17" s="4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9.9499999999999993" customHeight="1" x14ac:dyDescent="0.25">
      <c r="A18" s="47"/>
      <c r="B18" s="46"/>
      <c r="C18" s="46"/>
      <c r="D18" s="46"/>
      <c r="E18" s="46"/>
      <c r="F18" s="46"/>
      <c r="G18" s="46"/>
      <c r="H18" s="4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25">
      <c r="A19" s="47"/>
      <c r="B19" s="70" t="s">
        <v>6</v>
      </c>
      <c r="C19" s="70"/>
      <c r="D19" s="70"/>
      <c r="E19" s="70"/>
      <c r="F19" s="70"/>
      <c r="G19" s="70"/>
      <c r="H19" s="70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30" customHeight="1" x14ac:dyDescent="0.25">
      <c r="A20" s="47"/>
      <c r="B20" s="62" t="s">
        <v>117</v>
      </c>
      <c r="C20" s="62"/>
      <c r="D20" s="62" t="s">
        <v>146</v>
      </c>
      <c r="E20" s="62"/>
      <c r="F20" s="62"/>
      <c r="G20" s="62" t="s">
        <v>147</v>
      </c>
      <c r="H20" s="62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6.25" customHeight="1" x14ac:dyDescent="0.25">
      <c r="A21" s="48"/>
      <c r="B21" s="72" t="s">
        <v>7</v>
      </c>
      <c r="C21" s="72"/>
      <c r="D21" s="49">
        <v>335.77</v>
      </c>
      <c r="E21" s="49">
        <v>334.45</v>
      </c>
      <c r="F21" s="49">
        <v>300.97000000000003</v>
      </c>
      <c r="G21" s="49">
        <f t="shared" ref="G21:G26" si="0">D21/E21*100-100</f>
        <v>0.3946778292719415</v>
      </c>
      <c r="H21" s="49">
        <f t="shared" ref="H21:H26" si="1">D21/F21*100-100</f>
        <v>11.562614214041261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6.25" customHeight="1" x14ac:dyDescent="0.25">
      <c r="A22" s="48"/>
      <c r="B22" s="72" t="s">
        <v>8</v>
      </c>
      <c r="C22" s="72"/>
      <c r="D22" s="49">
        <v>340.94</v>
      </c>
      <c r="E22" s="49">
        <v>339.53</v>
      </c>
      <c r="F22" s="49">
        <v>298.2</v>
      </c>
      <c r="G22" s="49">
        <f t="shared" si="0"/>
        <v>0.41527994580745542</v>
      </c>
      <c r="H22" s="49">
        <f t="shared" si="1"/>
        <v>14.332662642521797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6.25" customHeight="1" x14ac:dyDescent="0.25">
      <c r="A23" s="48"/>
      <c r="B23" s="72" t="s">
        <v>9</v>
      </c>
      <c r="C23" s="72"/>
      <c r="D23" s="49">
        <v>363.6</v>
      </c>
      <c r="E23" s="49">
        <v>362.18</v>
      </c>
      <c r="F23" s="49">
        <v>322.58999999999997</v>
      </c>
      <c r="G23" s="49">
        <f t="shared" si="0"/>
        <v>0.39207024131646051</v>
      </c>
      <c r="H23" s="49">
        <f t="shared" si="1"/>
        <v>12.712731330791428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6.25" customHeight="1" x14ac:dyDescent="0.25">
      <c r="A24" s="48"/>
      <c r="B24" s="72" t="s">
        <v>10</v>
      </c>
      <c r="C24" s="72"/>
      <c r="D24" s="49">
        <v>353.13</v>
      </c>
      <c r="E24" s="49">
        <v>351.6</v>
      </c>
      <c r="F24" s="49">
        <v>313.51</v>
      </c>
      <c r="G24" s="49">
        <f t="shared" si="0"/>
        <v>0.43515358361774759</v>
      </c>
      <c r="H24" s="49">
        <f t="shared" si="1"/>
        <v>12.637555420879721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6.25" customHeight="1" x14ac:dyDescent="0.25">
      <c r="A25" s="48"/>
      <c r="B25" s="72" t="s">
        <v>11</v>
      </c>
      <c r="C25" s="72"/>
      <c r="D25" s="49">
        <v>361.33</v>
      </c>
      <c r="E25" s="49">
        <v>359.47</v>
      </c>
      <c r="F25" s="49">
        <v>316.3</v>
      </c>
      <c r="G25" s="49">
        <f t="shared" si="0"/>
        <v>0.51742843630900381</v>
      </c>
      <c r="H25" s="49">
        <f t="shared" si="1"/>
        <v>14.236484350300344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6.25" customHeight="1" x14ac:dyDescent="0.25">
      <c r="A26" s="48"/>
      <c r="B26" s="72" t="s">
        <v>12</v>
      </c>
      <c r="C26" s="72"/>
      <c r="D26" s="49">
        <v>358.71</v>
      </c>
      <c r="E26" s="49">
        <v>357.04</v>
      </c>
      <c r="F26" s="49">
        <v>313.24</v>
      </c>
      <c r="G26" s="49">
        <f t="shared" si="0"/>
        <v>0.46773470759578117</v>
      </c>
      <c r="H26" s="49">
        <f t="shared" si="1"/>
        <v>14.51602605031286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25">
      <c r="A27" s="48"/>
      <c r="B27" s="50"/>
      <c r="C27" s="50"/>
      <c r="D27" s="50"/>
      <c r="E27" s="50"/>
      <c r="F27" s="50"/>
      <c r="G27" s="50"/>
      <c r="H27" s="50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idden="1" x14ac:dyDescent="0.25">
      <c r="A28" s="48"/>
      <c r="B28" s="50"/>
      <c r="C28" s="50"/>
      <c r="D28" s="50"/>
      <c r="E28" s="50"/>
      <c r="F28" s="50"/>
      <c r="G28" s="50"/>
      <c r="H28" s="50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25">
      <c r="A29" s="47" t="s">
        <v>13</v>
      </c>
      <c r="B29" s="46" t="s">
        <v>14</v>
      </c>
      <c r="C29" s="46"/>
      <c r="D29" s="46"/>
      <c r="E29" s="46"/>
      <c r="F29" s="46"/>
      <c r="G29" s="46"/>
      <c r="H29" s="46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25">
      <c r="A30" s="47" t="s">
        <v>15</v>
      </c>
      <c r="B30" s="46"/>
      <c r="C30" s="46"/>
      <c r="D30" s="46"/>
      <c r="E30" s="46"/>
      <c r="F30" s="46"/>
      <c r="G30" s="46"/>
      <c r="H30" s="46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9.9499999999999993" customHeight="1" x14ac:dyDescent="0.25">
      <c r="A31" s="47"/>
      <c r="B31" s="46"/>
      <c r="C31" s="46"/>
      <c r="D31" s="46"/>
      <c r="E31" s="46"/>
      <c r="F31" s="46"/>
      <c r="G31" s="46"/>
      <c r="H31" s="46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25">
      <c r="A32" s="47"/>
      <c r="B32" s="70" t="s">
        <v>6</v>
      </c>
      <c r="C32" s="70"/>
      <c r="D32" s="70"/>
      <c r="E32" s="70"/>
      <c r="F32" s="70"/>
      <c r="G32" s="70"/>
      <c r="H32" s="70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39" x14ac:dyDescent="0.25">
      <c r="A33" s="47"/>
      <c r="B33" s="51" t="s">
        <v>16</v>
      </c>
      <c r="C33" s="51" t="s">
        <v>118</v>
      </c>
      <c r="D33" s="71" t="s">
        <v>17</v>
      </c>
      <c r="E33" s="71"/>
      <c r="F33" s="51" t="s">
        <v>18</v>
      </c>
      <c r="G33" s="71" t="s">
        <v>17</v>
      </c>
      <c r="H33" s="7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6.25" customHeight="1" x14ac:dyDescent="0.25">
      <c r="A34" s="48"/>
      <c r="B34" s="52" t="s">
        <v>133</v>
      </c>
      <c r="C34" s="49">
        <v>326.22000000000003</v>
      </c>
      <c r="D34" s="49">
        <f>C34/325.62*100-100</f>
        <v>0.18426386585591104</v>
      </c>
      <c r="E34" s="49">
        <f>C34/309.65*100-100</f>
        <v>5.3512029710964129</v>
      </c>
      <c r="F34" s="49">
        <v>342.13</v>
      </c>
      <c r="G34" s="49">
        <f>F34/341.42*100-100</f>
        <v>0.20795501142288231</v>
      </c>
      <c r="H34" s="49">
        <f>F34/320.75*100-100</f>
        <v>6.6656274356975871</v>
      </c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6.25" customHeight="1" x14ac:dyDescent="0.25">
      <c r="A35" s="48"/>
      <c r="B35" s="52" t="s">
        <v>134</v>
      </c>
      <c r="C35" s="49">
        <v>329.39</v>
      </c>
      <c r="D35" s="49">
        <f>C35/326.22*100-100</f>
        <v>0.97173686469251663</v>
      </c>
      <c r="E35" s="49">
        <f>C35/308.43*100-100</f>
        <v>6.7957072917679682</v>
      </c>
      <c r="F35" s="49">
        <v>345.45</v>
      </c>
      <c r="G35" s="49">
        <f>F35/342.13*100-100</f>
        <v>0.97039137170081347</v>
      </c>
      <c r="H35" s="49">
        <f>F35/319.62*100-100</f>
        <v>8.081471747700391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6.25" customHeight="1" x14ac:dyDescent="0.25">
      <c r="A36" s="48"/>
      <c r="B36" s="52" t="s">
        <v>135</v>
      </c>
      <c r="C36" s="49">
        <v>331.69</v>
      </c>
      <c r="D36" s="49">
        <f>C36/329.39*100-100</f>
        <v>0.69826042077781381</v>
      </c>
      <c r="E36" s="49">
        <f>C36/307.79*100-100</f>
        <v>7.765034601514003</v>
      </c>
      <c r="F36" s="49">
        <v>348.94</v>
      </c>
      <c r="G36" s="49">
        <f>F36/345.45*100-100</f>
        <v>1.0102764510059359</v>
      </c>
      <c r="H36" s="49">
        <f>F36/319.14*100-100</f>
        <v>9.3375947859873492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6.25" customHeight="1" x14ac:dyDescent="0.25">
      <c r="A37" s="48"/>
      <c r="B37" s="52" t="s">
        <v>136</v>
      </c>
      <c r="C37" s="49">
        <v>334.74</v>
      </c>
      <c r="D37" s="49">
        <f>C37/331.69*100-100</f>
        <v>0.91953329916488258</v>
      </c>
      <c r="E37" s="49">
        <f>C37/308.66*100-100</f>
        <v>8.4494265534892747</v>
      </c>
      <c r="F37" s="49">
        <v>356.04</v>
      </c>
      <c r="G37" s="49">
        <v>3.07</v>
      </c>
      <c r="H37" s="49">
        <f>F37/319.79*100-100</f>
        <v>11.335563963851271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6.25" customHeight="1" x14ac:dyDescent="0.25">
      <c r="A38" s="48"/>
      <c r="B38" s="52" t="s">
        <v>137</v>
      </c>
      <c r="C38" s="49">
        <v>334.17</v>
      </c>
      <c r="D38" s="49">
        <f>C38/334.74*100-100</f>
        <v>-0.17028141243949335</v>
      </c>
      <c r="E38" s="49">
        <f>C38/305.65*100-100</f>
        <v>9.3309340749223111</v>
      </c>
      <c r="F38" s="49">
        <v>355.66</v>
      </c>
      <c r="G38" s="49">
        <v>1.93</v>
      </c>
      <c r="H38" s="49">
        <f>F38/317.12*100-100</f>
        <v>12.153128153380436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6.25" customHeight="1" x14ac:dyDescent="0.25">
      <c r="A39" s="48"/>
      <c r="B39" s="52" t="s">
        <v>138</v>
      </c>
      <c r="C39" s="49">
        <v>332.97</v>
      </c>
      <c r="D39" s="49">
        <f>C39/334.17*100-100</f>
        <v>-0.35909866235748211</v>
      </c>
      <c r="E39" s="49">
        <f>C39/303.2*100-100</f>
        <v>9.8186015831134767</v>
      </c>
      <c r="F39" s="49">
        <v>353.21</v>
      </c>
      <c r="G39" s="49">
        <v>-0.68886014733173795</v>
      </c>
      <c r="H39" s="49">
        <f>F39/314.92*100-100</f>
        <v>12.158643465006975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6.25" customHeight="1" x14ac:dyDescent="0.25">
      <c r="A40" s="48"/>
      <c r="B40" s="52" t="s">
        <v>139</v>
      </c>
      <c r="C40" s="49">
        <v>331.6</v>
      </c>
      <c r="D40" s="49">
        <f>C40/332.97*100-100</f>
        <v>-0.41144847884193325</v>
      </c>
      <c r="E40" s="49">
        <f>C40/297.71*100-100</f>
        <v>11.38356118370227</v>
      </c>
      <c r="F40" s="49">
        <v>352.04</v>
      </c>
      <c r="G40" s="49">
        <v>-0.33124769966873657</v>
      </c>
      <c r="H40" s="49">
        <f>F40/308.86*100-100</f>
        <v>13.980444214207083</v>
      </c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6.25" customHeight="1" x14ac:dyDescent="0.25">
      <c r="A41" s="48"/>
      <c r="B41" s="52" t="s">
        <v>140</v>
      </c>
      <c r="C41" s="49">
        <v>332.16</v>
      </c>
      <c r="D41" s="49">
        <f>C41/331.6*100-100</f>
        <v>0.1688781664656176</v>
      </c>
      <c r="E41" s="49">
        <f>C41/297.93*100-100</f>
        <v>11.489276004430565</v>
      </c>
      <c r="F41" s="49">
        <v>354.23</v>
      </c>
      <c r="G41" s="49">
        <v>0.62208839904556612</v>
      </c>
      <c r="H41" s="49">
        <f>F41/309.31*100-100</f>
        <v>14.522647182438348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6.25" customHeight="1" x14ac:dyDescent="0.25">
      <c r="A42" s="48"/>
      <c r="B42" s="52" t="s">
        <v>141</v>
      </c>
      <c r="C42" s="49">
        <v>334.45</v>
      </c>
      <c r="D42" s="49">
        <f>C42/332.16*100-100</f>
        <v>0.68942678227359977</v>
      </c>
      <c r="E42" s="49">
        <f>C42/298.24*100-100</f>
        <v>12.141228540772531</v>
      </c>
      <c r="F42" s="49">
        <v>357.04</v>
      </c>
      <c r="G42" s="49">
        <v>0.79326990938091058</v>
      </c>
      <c r="H42" s="49">
        <f>F42/310.05*100-100</f>
        <v>15.155620061280445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6.25" customHeight="1" x14ac:dyDescent="0.25">
      <c r="A43" s="48"/>
      <c r="B43" s="52" t="s">
        <v>148</v>
      </c>
      <c r="C43" s="49">
        <v>335.77</v>
      </c>
      <c r="D43" s="49">
        <f>C43/334.45*100-100</f>
        <v>0.3946778292719415</v>
      </c>
      <c r="E43" s="49">
        <f>C43/300.97*100-100</f>
        <v>11.562614214041261</v>
      </c>
      <c r="F43" s="49">
        <v>358.71</v>
      </c>
      <c r="G43" s="49">
        <f>F43/357.04*100-100</f>
        <v>0.46773470759578117</v>
      </c>
      <c r="H43" s="49">
        <f>F43/313.24*100-100</f>
        <v>14.51602605031286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25">
      <c r="A44" s="48"/>
      <c r="B44" s="50"/>
      <c r="C44" s="50"/>
      <c r="D44" s="50"/>
      <c r="E44" s="50"/>
      <c r="F44" s="50"/>
      <c r="G44" s="50"/>
      <c r="H44" s="50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idden="1" x14ac:dyDescent="0.25">
      <c r="A45" s="48"/>
      <c r="B45" s="50"/>
      <c r="C45" s="50"/>
      <c r="D45" s="50"/>
      <c r="E45" s="50"/>
      <c r="F45" s="50"/>
      <c r="G45" s="50"/>
      <c r="H45" s="50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25">
      <c r="A46" s="47" t="s">
        <v>19</v>
      </c>
      <c r="B46" s="46" t="s">
        <v>20</v>
      </c>
      <c r="C46" s="46"/>
      <c r="D46" s="46"/>
      <c r="E46" s="46"/>
      <c r="F46" s="46"/>
      <c r="G46" s="46"/>
      <c r="H46" s="46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25">
      <c r="A47" s="46" t="s">
        <v>21</v>
      </c>
      <c r="B47" s="46"/>
      <c r="C47" s="46"/>
      <c r="D47" s="46"/>
      <c r="E47" s="46"/>
      <c r="F47" s="46"/>
      <c r="G47" s="46"/>
      <c r="H47" s="46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tabSelected="1" view="pageBreakPreview" zoomScaleNormal="100" zoomScaleSheetLayoutView="100" workbookViewId="0">
      <selection activeCell="P15" sqref="P15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46">
        <v>5</v>
      </c>
      <c r="B1" s="46" t="s">
        <v>149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46" t="s">
        <v>150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9.9499999999999993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45.75" customHeight="1" x14ac:dyDescent="0.25">
      <c r="A4" s="46"/>
      <c r="B4" s="53" t="s">
        <v>22</v>
      </c>
      <c r="C4" s="53" t="s">
        <v>23</v>
      </c>
      <c r="D4" s="53" t="s">
        <v>24</v>
      </c>
      <c r="E4" s="73" t="s">
        <v>151</v>
      </c>
      <c r="F4" s="73"/>
      <c r="G4" s="73"/>
      <c r="H4" s="73" t="s">
        <v>152</v>
      </c>
      <c r="I4" s="73"/>
      <c r="J4" s="73" t="s">
        <v>122</v>
      </c>
      <c r="K4" s="73"/>
      <c r="L4" s="73" t="s">
        <v>123</v>
      </c>
      <c r="M4" s="7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46"/>
      <c r="B5" s="56"/>
      <c r="C5" s="56">
        <v>1</v>
      </c>
      <c r="D5" s="56">
        <v>2</v>
      </c>
      <c r="E5" s="56">
        <v>3</v>
      </c>
      <c r="F5" s="56">
        <v>4</v>
      </c>
      <c r="G5" s="56">
        <v>5</v>
      </c>
      <c r="H5" s="56">
        <v>6</v>
      </c>
      <c r="I5" s="56">
        <v>7</v>
      </c>
      <c r="J5" s="56">
        <v>8</v>
      </c>
      <c r="K5" s="56">
        <v>9</v>
      </c>
      <c r="L5" s="56">
        <v>10</v>
      </c>
      <c r="M5" s="56">
        <v>11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22.5" customHeight="1" x14ac:dyDescent="0.25">
      <c r="A6" s="50"/>
      <c r="B6" s="75" t="s">
        <v>153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22.5" customHeight="1" x14ac:dyDescent="0.25">
      <c r="A7" s="50"/>
      <c r="B7" s="54">
        <v>1</v>
      </c>
      <c r="C7" s="54" t="s">
        <v>59</v>
      </c>
      <c r="D7" s="54" t="s">
        <v>26</v>
      </c>
      <c r="E7" s="49">
        <v>63.62</v>
      </c>
      <c r="F7" s="49">
        <v>52.09</v>
      </c>
      <c r="G7" s="49">
        <v>45.23</v>
      </c>
      <c r="H7" s="49">
        <v>22.13</v>
      </c>
      <c r="I7" s="49">
        <v>40.659999999999997</v>
      </c>
      <c r="J7" s="55">
        <v>1.4395</v>
      </c>
      <c r="K7" s="55">
        <v>0.98160000000000003</v>
      </c>
      <c r="L7" s="55">
        <v>7.6094762946126104E-2</v>
      </c>
      <c r="M7" s="55">
        <v>4.8594512265142803E-2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5" customHeight="1" x14ac:dyDescent="0.25">
      <c r="A8" s="50"/>
      <c r="B8" s="54">
        <v>2</v>
      </c>
      <c r="C8" s="54" t="s">
        <v>78</v>
      </c>
      <c r="D8" s="54" t="s">
        <v>77</v>
      </c>
      <c r="E8" s="49">
        <v>699</v>
      </c>
      <c r="F8" s="49">
        <v>599</v>
      </c>
      <c r="G8" s="49">
        <v>599</v>
      </c>
      <c r="H8" s="49">
        <v>16.690000000000001</v>
      </c>
      <c r="I8" s="49">
        <v>16.690000000000001</v>
      </c>
      <c r="J8" s="55">
        <v>0.21099999999999999</v>
      </c>
      <c r="K8" s="55">
        <v>0.16400000000000001</v>
      </c>
      <c r="L8" s="55">
        <v>3.17235927252809E-2</v>
      </c>
      <c r="M8" s="55">
        <v>2.3106900644808501E-2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22.5" customHeight="1" x14ac:dyDescent="0.25">
      <c r="A9" s="50"/>
      <c r="B9" s="54">
        <v>3</v>
      </c>
      <c r="C9" s="54" t="s">
        <v>79</v>
      </c>
      <c r="D9" s="54" t="s">
        <v>77</v>
      </c>
      <c r="E9" s="49">
        <v>1499</v>
      </c>
      <c r="F9" s="49">
        <v>1399</v>
      </c>
      <c r="G9" s="49">
        <v>1399</v>
      </c>
      <c r="H9" s="49">
        <v>7.15</v>
      </c>
      <c r="I9" s="49">
        <v>7.15</v>
      </c>
      <c r="J9" s="55">
        <v>0.9919</v>
      </c>
      <c r="K9" s="55">
        <v>1.0147999999999999</v>
      </c>
      <c r="L9" s="55">
        <v>5.9440624258113403E-2</v>
      </c>
      <c r="M9" s="55">
        <v>5.6969013226109901E-2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22.5" customHeight="1" x14ac:dyDescent="0.25">
      <c r="A10" s="50"/>
      <c r="B10" s="54">
        <v>4</v>
      </c>
      <c r="C10" s="54" t="s">
        <v>48</v>
      </c>
      <c r="D10" s="54" t="s">
        <v>49</v>
      </c>
      <c r="E10" s="49">
        <v>2373.06</v>
      </c>
      <c r="F10" s="49">
        <v>2261.36</v>
      </c>
      <c r="G10" s="49">
        <v>1506.15</v>
      </c>
      <c r="H10" s="49">
        <v>4.9400000000000004</v>
      </c>
      <c r="I10" s="49">
        <v>57.56</v>
      </c>
      <c r="J10" s="55">
        <v>6.1372</v>
      </c>
      <c r="K10" s="55">
        <v>3.9725000000000001</v>
      </c>
      <c r="L10" s="55">
        <v>0.23731400137658201</v>
      </c>
      <c r="M10" s="55">
        <v>0.14387896801500799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22.5" customHeight="1" x14ac:dyDescent="0.25">
      <c r="A11" s="50"/>
      <c r="B11" s="54">
        <v>5</v>
      </c>
      <c r="C11" s="54" t="s">
        <v>85</v>
      </c>
      <c r="D11" s="54" t="s">
        <v>84</v>
      </c>
      <c r="E11" s="49">
        <v>416.62</v>
      </c>
      <c r="F11" s="49">
        <v>401.54</v>
      </c>
      <c r="G11" s="49">
        <v>257.8</v>
      </c>
      <c r="H11" s="49">
        <v>3.76</v>
      </c>
      <c r="I11" s="49">
        <v>61.61</v>
      </c>
      <c r="J11" s="55">
        <v>1.14E-2</v>
      </c>
      <c r="K11" s="55">
        <v>8.7400000000000005E-2</v>
      </c>
      <c r="L11" s="55">
        <v>6.5779362861091402E-4</v>
      </c>
      <c r="M11" s="55">
        <v>4.6493884933796496E-3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22.5" customHeight="1" x14ac:dyDescent="0.25">
      <c r="A12" s="50"/>
      <c r="B12" s="54">
        <v>6</v>
      </c>
      <c r="C12" s="54" t="s">
        <v>83</v>
      </c>
      <c r="D12" s="54" t="s">
        <v>84</v>
      </c>
      <c r="E12" s="49">
        <v>416.8</v>
      </c>
      <c r="F12" s="49">
        <v>401.81</v>
      </c>
      <c r="G12" s="49">
        <v>253.79</v>
      </c>
      <c r="H12" s="49">
        <v>3.73</v>
      </c>
      <c r="I12" s="49">
        <v>64.23</v>
      </c>
      <c r="J12" s="55">
        <v>1.4673</v>
      </c>
      <c r="K12" s="55">
        <v>6.7018000000000004</v>
      </c>
      <c r="L12" s="55">
        <v>8.8473243048168004E-2</v>
      </c>
      <c r="M12" s="55">
        <v>0.37850503674417302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22.5" customHeight="1" x14ac:dyDescent="0.25">
      <c r="A13" s="50"/>
      <c r="B13" s="54">
        <v>7</v>
      </c>
      <c r="C13" s="54" t="s">
        <v>61</v>
      </c>
      <c r="D13" s="54" t="s">
        <v>26</v>
      </c>
      <c r="E13" s="49">
        <v>69.39</v>
      </c>
      <c r="F13" s="49">
        <v>67.38</v>
      </c>
      <c r="G13" s="49">
        <v>46.24</v>
      </c>
      <c r="H13" s="49">
        <v>2.98</v>
      </c>
      <c r="I13" s="49">
        <v>50.06</v>
      </c>
      <c r="J13" s="55">
        <v>2.6815000000000002</v>
      </c>
      <c r="K13" s="55">
        <v>1.6821999999999999</v>
      </c>
      <c r="L13" s="55">
        <v>2.8823320817314601E-2</v>
      </c>
      <c r="M13" s="55">
        <v>1.6945060472859499E-2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22.5" customHeight="1" x14ac:dyDescent="0.25">
      <c r="A14" s="50"/>
      <c r="B14" s="54">
        <v>8</v>
      </c>
      <c r="C14" s="54" t="s">
        <v>60</v>
      </c>
      <c r="D14" s="54" t="s">
        <v>35</v>
      </c>
      <c r="E14" s="49">
        <v>196.11</v>
      </c>
      <c r="F14" s="49">
        <v>192.39</v>
      </c>
      <c r="G14" s="49">
        <v>175.32</v>
      </c>
      <c r="H14" s="49">
        <v>1.93</v>
      </c>
      <c r="I14" s="49">
        <v>11.86</v>
      </c>
      <c r="J14" s="55">
        <v>0.71240000000000003</v>
      </c>
      <c r="K14" s="55">
        <v>0.94130000000000003</v>
      </c>
      <c r="L14" s="55">
        <v>2.40094674442984E-2</v>
      </c>
      <c r="M14" s="55">
        <v>2.9688866283026701E-2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22.5" customHeight="1" x14ac:dyDescent="0.25">
      <c r="A15" s="50"/>
      <c r="B15" s="54">
        <v>9</v>
      </c>
      <c r="C15" s="54" t="s">
        <v>27</v>
      </c>
      <c r="D15" s="54" t="s">
        <v>26</v>
      </c>
      <c r="E15" s="49">
        <v>35.520000000000003</v>
      </c>
      <c r="F15" s="49">
        <v>35.26</v>
      </c>
      <c r="G15" s="49">
        <v>62.39</v>
      </c>
      <c r="H15" s="49">
        <v>0.74</v>
      </c>
      <c r="I15" s="49">
        <v>-43.07</v>
      </c>
      <c r="J15" s="55">
        <v>2.2955000000000001</v>
      </c>
      <c r="K15" s="55">
        <v>1.2157</v>
      </c>
      <c r="L15" s="55">
        <v>-1.1062892844820699E-3</v>
      </c>
      <c r="M15" s="55">
        <v>-5.3215892394104902E-4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22.5" customHeight="1" x14ac:dyDescent="0.25">
      <c r="A16" s="50"/>
      <c r="B16" s="54">
        <v>10</v>
      </c>
      <c r="C16" s="54" t="s">
        <v>55</v>
      </c>
      <c r="D16" s="54" t="s">
        <v>56</v>
      </c>
      <c r="E16" s="49">
        <v>1490.46</v>
      </c>
      <c r="F16" s="49">
        <v>1482.09</v>
      </c>
      <c r="G16" s="49">
        <v>1317.17</v>
      </c>
      <c r="H16" s="49">
        <v>0.56000000000000005</v>
      </c>
      <c r="I16" s="49">
        <v>13.16</v>
      </c>
      <c r="J16" s="55">
        <v>5.0812999999999997</v>
      </c>
      <c r="K16" s="55">
        <v>1.1969000000000001</v>
      </c>
      <c r="L16" s="55">
        <v>2.03318030661554E-2</v>
      </c>
      <c r="M16" s="55">
        <v>4.5093466712899802E-3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22.5" customHeight="1" x14ac:dyDescent="0.25">
      <c r="A17" s="50"/>
      <c r="B17" s="54">
        <v>11</v>
      </c>
      <c r="C17" s="54" t="s">
        <v>51</v>
      </c>
      <c r="D17" s="54" t="s">
        <v>26</v>
      </c>
      <c r="E17" s="49">
        <v>249.45</v>
      </c>
      <c r="F17" s="49">
        <v>248.12</v>
      </c>
      <c r="G17" s="49">
        <v>231.62</v>
      </c>
      <c r="H17" s="49">
        <v>0.54</v>
      </c>
      <c r="I17" s="49">
        <v>7.7</v>
      </c>
      <c r="J17" s="55">
        <v>0.73660000000000003</v>
      </c>
      <c r="K17" s="55">
        <v>1.8181</v>
      </c>
      <c r="L17" s="55">
        <v>2.4517762520952198E-3</v>
      </c>
      <c r="M17" s="55">
        <v>5.7137063412618701E-3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22.5" customHeight="1" x14ac:dyDescent="0.25">
      <c r="A18" s="50"/>
      <c r="B18" s="54">
        <v>12</v>
      </c>
      <c r="C18" s="54" t="s">
        <v>46</v>
      </c>
      <c r="D18" s="54" t="s">
        <v>47</v>
      </c>
      <c r="E18" s="49">
        <v>212.14</v>
      </c>
      <c r="F18" s="49">
        <v>211.12</v>
      </c>
      <c r="G18" s="49">
        <v>198.74</v>
      </c>
      <c r="H18" s="49">
        <v>0.48</v>
      </c>
      <c r="I18" s="49">
        <v>6.74</v>
      </c>
      <c r="J18" s="55">
        <v>17.544899999999998</v>
      </c>
      <c r="K18" s="55">
        <v>18.393699999999999</v>
      </c>
      <c r="L18" s="55">
        <v>5.6899148874844201E-2</v>
      </c>
      <c r="M18" s="55">
        <v>5.5848678649392997E-2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22.5" customHeight="1" x14ac:dyDescent="0.25">
      <c r="A19" s="50"/>
      <c r="B19" s="54">
        <v>13</v>
      </c>
      <c r="C19" s="54" t="s">
        <v>37</v>
      </c>
      <c r="D19" s="54" t="s">
        <v>26</v>
      </c>
      <c r="E19" s="49">
        <v>148.85</v>
      </c>
      <c r="F19" s="49">
        <v>148.16999999999999</v>
      </c>
      <c r="G19" s="49">
        <v>175.19</v>
      </c>
      <c r="H19" s="49">
        <v>0.46</v>
      </c>
      <c r="I19" s="49">
        <v>-15.04</v>
      </c>
      <c r="J19" s="55">
        <v>5.1147999999999998</v>
      </c>
      <c r="K19" s="55">
        <v>3.1583999999999999</v>
      </c>
      <c r="L19" s="55">
        <v>8.2523200680277107E-3</v>
      </c>
      <c r="M19" s="55">
        <v>4.7614219510513098E-3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22.5" customHeight="1" x14ac:dyDescent="0.25">
      <c r="A20" s="50"/>
      <c r="B20" s="54">
        <v>14</v>
      </c>
      <c r="C20" s="54" t="s">
        <v>70</v>
      </c>
      <c r="D20" s="54" t="s">
        <v>40</v>
      </c>
      <c r="E20" s="49">
        <v>320.31</v>
      </c>
      <c r="F20" s="49">
        <v>319.17</v>
      </c>
      <c r="G20" s="49">
        <v>306.79000000000002</v>
      </c>
      <c r="H20" s="49">
        <v>0.36</v>
      </c>
      <c r="I20" s="49">
        <v>4.41</v>
      </c>
      <c r="J20" s="55">
        <v>0.50329999999999997</v>
      </c>
      <c r="K20" s="55">
        <v>1.0497000000000001</v>
      </c>
      <c r="L20" s="55">
        <v>3.8869623508829102E-4</v>
      </c>
      <c r="M20" s="55">
        <v>7.5622583928462196E-4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2.5" customHeight="1" x14ac:dyDescent="0.25">
      <c r="A21" s="50"/>
      <c r="B21" s="54">
        <v>15</v>
      </c>
      <c r="C21" s="54" t="s">
        <v>66</v>
      </c>
      <c r="D21" s="54" t="s">
        <v>26</v>
      </c>
      <c r="E21" s="49">
        <v>2346.89</v>
      </c>
      <c r="F21" s="49">
        <v>2338.62</v>
      </c>
      <c r="G21" s="49">
        <v>2026.78</v>
      </c>
      <c r="H21" s="49">
        <v>0.35</v>
      </c>
      <c r="I21" s="49">
        <v>15.79</v>
      </c>
      <c r="J21" s="55">
        <v>0.54979999999999996</v>
      </c>
      <c r="K21" s="55">
        <v>2.4386999999999999</v>
      </c>
      <c r="L21" s="55">
        <v>2.6311745144436301E-3</v>
      </c>
      <c r="M21" s="55">
        <v>1.09512704874182E-2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2.5" customHeight="1" x14ac:dyDescent="0.25">
      <c r="A22" s="50"/>
      <c r="B22" s="54">
        <v>16</v>
      </c>
      <c r="C22" s="54" t="s">
        <v>54</v>
      </c>
      <c r="D22" s="54" t="s">
        <v>26</v>
      </c>
      <c r="E22" s="49">
        <v>1248.6500000000001</v>
      </c>
      <c r="F22" s="49">
        <v>1244.31</v>
      </c>
      <c r="G22" s="49">
        <v>1105.3499999999999</v>
      </c>
      <c r="H22" s="49">
        <v>0.35</v>
      </c>
      <c r="I22" s="49">
        <v>12.96</v>
      </c>
      <c r="J22" s="55">
        <v>2.4988000000000001</v>
      </c>
      <c r="K22" s="55">
        <v>3.3532999999999999</v>
      </c>
      <c r="L22" s="55">
        <v>1.5607648824313199E-2</v>
      </c>
      <c r="M22" s="55">
        <v>1.96338634569828E-2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2.5" customHeight="1" x14ac:dyDescent="0.25">
      <c r="A23" s="50"/>
      <c r="B23" s="54">
        <v>17</v>
      </c>
      <c r="C23" s="54" t="s">
        <v>64</v>
      </c>
      <c r="D23" s="54" t="s">
        <v>26</v>
      </c>
      <c r="E23" s="49">
        <v>216.14</v>
      </c>
      <c r="F23" s="49">
        <v>215.47</v>
      </c>
      <c r="G23" s="49">
        <v>199.31</v>
      </c>
      <c r="H23" s="49">
        <v>0.31</v>
      </c>
      <c r="I23" s="49">
        <v>8.44</v>
      </c>
      <c r="J23" s="55">
        <v>2.9609999999999999</v>
      </c>
      <c r="K23" s="55">
        <v>1.2636000000000001</v>
      </c>
      <c r="L23" s="55">
        <v>5.2025496081040601E-3</v>
      </c>
      <c r="M23" s="55">
        <v>2.0726189669284301E-3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2.5" customHeight="1" x14ac:dyDescent="0.25">
      <c r="A24" s="50"/>
      <c r="B24" s="54">
        <v>18</v>
      </c>
      <c r="C24" s="54" t="s">
        <v>71</v>
      </c>
      <c r="D24" s="54" t="s">
        <v>72</v>
      </c>
      <c r="E24" s="49">
        <v>64.27</v>
      </c>
      <c r="F24" s="49">
        <v>64.11</v>
      </c>
      <c r="G24" s="49">
        <v>61.14</v>
      </c>
      <c r="H24" s="49">
        <v>0.25</v>
      </c>
      <c r="I24" s="49">
        <v>5.12</v>
      </c>
      <c r="J24" s="55">
        <v>2.5003000000000002</v>
      </c>
      <c r="K24" s="55">
        <v>2.3563999999999998</v>
      </c>
      <c r="L24" s="55">
        <v>3.0796701703144601E-3</v>
      </c>
      <c r="M24" s="55">
        <v>2.7168113485410098E-3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2.5" customHeight="1" x14ac:dyDescent="0.25">
      <c r="A25" s="50"/>
      <c r="B25" s="54">
        <v>19</v>
      </c>
      <c r="C25" s="54" t="s">
        <v>31</v>
      </c>
      <c r="D25" s="54" t="s">
        <v>30</v>
      </c>
      <c r="E25" s="49">
        <v>137.49</v>
      </c>
      <c r="F25" s="49">
        <v>137.19</v>
      </c>
      <c r="G25" s="49">
        <v>132</v>
      </c>
      <c r="H25" s="49">
        <v>0.22</v>
      </c>
      <c r="I25" s="49">
        <v>4.16</v>
      </c>
      <c r="J25" s="55">
        <v>1.1177999999999999</v>
      </c>
      <c r="K25" s="55">
        <v>0.5917</v>
      </c>
      <c r="L25" s="55">
        <v>6.6078359965005403E-3</v>
      </c>
      <c r="M25" s="55">
        <v>3.2769786369000698E-3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2.5" customHeight="1" x14ac:dyDescent="0.25">
      <c r="A26" s="50"/>
      <c r="B26" s="54">
        <v>20</v>
      </c>
      <c r="C26" s="54" t="s">
        <v>28</v>
      </c>
      <c r="D26" s="54" t="s">
        <v>26</v>
      </c>
      <c r="E26" s="49">
        <v>223.61</v>
      </c>
      <c r="F26" s="49">
        <v>223.34</v>
      </c>
      <c r="G26" s="49">
        <v>218.32</v>
      </c>
      <c r="H26" s="49">
        <v>0.12</v>
      </c>
      <c r="I26" s="49">
        <v>2.42</v>
      </c>
      <c r="J26" s="55">
        <v>0.2341</v>
      </c>
      <c r="K26" s="55">
        <v>0.1075</v>
      </c>
      <c r="L26" s="55">
        <v>8.9699131174238799E-5</v>
      </c>
      <c r="M26" s="55">
        <v>5.6016728835908903E-5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22.5" customHeight="1" x14ac:dyDescent="0.25">
      <c r="A27" s="50"/>
      <c r="B27" s="54">
        <v>21</v>
      </c>
      <c r="C27" s="54" t="s">
        <v>45</v>
      </c>
      <c r="D27" s="54" t="s">
        <v>30</v>
      </c>
      <c r="E27" s="49">
        <v>595.80999999999995</v>
      </c>
      <c r="F27" s="49">
        <v>595.41999999999996</v>
      </c>
      <c r="G27" s="49">
        <v>568.09</v>
      </c>
      <c r="H27" s="49">
        <v>7.0000000000000007E-2</v>
      </c>
      <c r="I27" s="49">
        <v>4.88</v>
      </c>
      <c r="J27" s="55">
        <v>3.2833000000000001</v>
      </c>
      <c r="K27" s="55">
        <v>1.4648000000000001</v>
      </c>
      <c r="L27" s="55">
        <v>3.7673635093172998E-3</v>
      </c>
      <c r="M27" s="55">
        <v>1.5684684074052601E-3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22.5" customHeight="1" x14ac:dyDescent="0.25">
      <c r="A28" s="50"/>
      <c r="B28" s="54">
        <v>22</v>
      </c>
      <c r="C28" s="54" t="s">
        <v>33</v>
      </c>
      <c r="D28" s="54" t="s">
        <v>30</v>
      </c>
      <c r="E28" s="49">
        <v>1520.14</v>
      </c>
      <c r="F28" s="49">
        <v>1519.08</v>
      </c>
      <c r="G28" s="49">
        <v>1471.96</v>
      </c>
      <c r="H28" s="49">
        <v>7.0000000000000007E-2</v>
      </c>
      <c r="I28" s="49">
        <v>3.27</v>
      </c>
      <c r="J28" s="55">
        <v>3.2833000000000001</v>
      </c>
      <c r="K28" s="55">
        <v>1.4648000000000001</v>
      </c>
      <c r="L28" s="55">
        <v>3.6776643781427599E-3</v>
      </c>
      <c r="M28" s="55">
        <v>1.5684684074050101E-3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22.5" customHeight="1" x14ac:dyDescent="0.25">
      <c r="A29" s="50"/>
      <c r="B29" s="54">
        <v>23</v>
      </c>
      <c r="C29" s="54" t="s">
        <v>32</v>
      </c>
      <c r="D29" s="54" t="s">
        <v>30</v>
      </c>
      <c r="E29" s="49">
        <v>3013.18</v>
      </c>
      <c r="F29" s="49">
        <v>3011.69</v>
      </c>
      <c r="G29" s="49">
        <v>2900.58</v>
      </c>
      <c r="H29" s="49">
        <v>0.05</v>
      </c>
      <c r="I29" s="49">
        <v>3.88</v>
      </c>
      <c r="J29" s="55">
        <v>2.1480000000000001</v>
      </c>
      <c r="K29" s="55">
        <v>3.1259999999999999</v>
      </c>
      <c r="L29" s="55">
        <v>1.79398262348278E-4</v>
      </c>
      <c r="M29" s="55">
        <v>2.5207527976195502E-4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23.1" customHeight="1" x14ac:dyDescent="0.25">
      <c r="A30" s="50"/>
      <c r="B30" s="77" t="s">
        <v>58</v>
      </c>
      <c r="C30" s="77"/>
      <c r="D30" s="77"/>
      <c r="E30" s="78"/>
      <c r="F30" s="78"/>
      <c r="G30" s="78"/>
      <c r="H30" s="78"/>
      <c r="I30" s="78"/>
      <c r="J30" s="57">
        <f>SUM(J7:J29)</f>
        <v>63.505000000000003</v>
      </c>
      <c r="K30" s="57">
        <f>SUM(K7:K29)</f>
        <v>58.544899999999991</v>
      </c>
      <c r="L30" s="57">
        <f>SUM(L7:L29)</f>
        <v>0.67459726585088153</v>
      </c>
      <c r="M30" s="55">
        <f>SUM(M7:M29)</f>
        <v>0.81549153839302624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22.5" customHeight="1" x14ac:dyDescent="0.25">
      <c r="A31" s="50"/>
      <c r="B31" s="75" t="s">
        <v>154</v>
      </c>
      <c r="C31" s="76"/>
      <c r="D31" s="76"/>
      <c r="E31" s="79"/>
      <c r="F31" s="79"/>
      <c r="G31" s="79"/>
      <c r="H31" s="79"/>
      <c r="I31" s="79"/>
      <c r="J31" s="80"/>
      <c r="K31" s="80"/>
      <c r="L31" s="80"/>
      <c r="M31" s="80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22.5" customHeight="1" x14ac:dyDescent="0.25">
      <c r="A32" s="50"/>
      <c r="B32" s="54">
        <v>1</v>
      </c>
      <c r="C32" s="54" t="s">
        <v>25</v>
      </c>
      <c r="D32" s="54" t="s">
        <v>26</v>
      </c>
      <c r="E32" s="49">
        <v>398.96</v>
      </c>
      <c r="F32" s="49">
        <v>425.95</v>
      </c>
      <c r="G32" s="49">
        <v>502.92</v>
      </c>
      <c r="H32" s="49">
        <v>-6.34</v>
      </c>
      <c r="I32" s="49">
        <v>-20.67</v>
      </c>
      <c r="J32" s="55">
        <v>2.9268999999999998</v>
      </c>
      <c r="K32" s="55">
        <v>3.8681000000000001</v>
      </c>
      <c r="L32" s="55">
        <v>-0.19300263057652001</v>
      </c>
      <c r="M32" s="55">
        <v>-0.23893935684952899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22.5" customHeight="1" x14ac:dyDescent="0.25">
      <c r="A33" s="50"/>
      <c r="B33" s="54">
        <v>2</v>
      </c>
      <c r="C33" s="54" t="s">
        <v>34</v>
      </c>
      <c r="D33" s="54" t="s">
        <v>35</v>
      </c>
      <c r="E33" s="49">
        <v>236</v>
      </c>
      <c r="F33" s="49">
        <v>245.39</v>
      </c>
      <c r="G33" s="49">
        <v>288.58</v>
      </c>
      <c r="H33" s="49">
        <v>-3.83</v>
      </c>
      <c r="I33" s="49">
        <v>-18.22</v>
      </c>
      <c r="J33" s="55">
        <v>1.1779999999999999</v>
      </c>
      <c r="K33" s="55">
        <v>1.4423999999999999</v>
      </c>
      <c r="L33" s="55">
        <v>-5.6061956983884699E-2</v>
      </c>
      <c r="M33" s="55">
        <v>-6.4279196339194503E-2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2.5" customHeight="1" x14ac:dyDescent="0.25">
      <c r="A34" s="50"/>
      <c r="B34" s="54">
        <v>3</v>
      </c>
      <c r="C34" s="54" t="s">
        <v>41</v>
      </c>
      <c r="D34" s="54" t="s">
        <v>26</v>
      </c>
      <c r="E34" s="49">
        <v>422.03</v>
      </c>
      <c r="F34" s="49">
        <v>431.51</v>
      </c>
      <c r="G34" s="49">
        <v>369.05</v>
      </c>
      <c r="H34" s="49">
        <v>-2.2000000000000002</v>
      </c>
      <c r="I34" s="49">
        <v>14.36</v>
      </c>
      <c r="J34" s="55">
        <v>0.68069999999999997</v>
      </c>
      <c r="K34" s="55">
        <v>0.57950000000000002</v>
      </c>
      <c r="L34" s="55">
        <v>-9.0895119589871603E-3</v>
      </c>
      <c r="M34" s="55">
        <v>-7.2261580198310499E-3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2.5" customHeight="1" x14ac:dyDescent="0.25">
      <c r="A35" s="50"/>
      <c r="B35" s="54">
        <v>4</v>
      </c>
      <c r="C35" s="54" t="s">
        <v>42</v>
      </c>
      <c r="D35" s="54" t="s">
        <v>30</v>
      </c>
      <c r="E35" s="49">
        <v>4795.34</v>
      </c>
      <c r="F35" s="49">
        <v>4854.87</v>
      </c>
      <c r="G35" s="49">
        <v>3232.74</v>
      </c>
      <c r="H35" s="49">
        <v>-1.23</v>
      </c>
      <c r="I35" s="49">
        <v>48.34</v>
      </c>
      <c r="J35" s="55">
        <v>0.61450000000000005</v>
      </c>
      <c r="K35" s="55">
        <v>1.4370000000000001</v>
      </c>
      <c r="L35" s="55">
        <v>-1.4022964173569E-2</v>
      </c>
      <c r="M35" s="55">
        <v>-3.0725175766490899E-2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2.5" customHeight="1" x14ac:dyDescent="0.25">
      <c r="A36" s="50"/>
      <c r="B36" s="54">
        <v>5</v>
      </c>
      <c r="C36" s="54" t="s">
        <v>36</v>
      </c>
      <c r="D36" s="54" t="s">
        <v>26</v>
      </c>
      <c r="E36" s="49">
        <v>465.58</v>
      </c>
      <c r="F36" s="49">
        <v>468.51</v>
      </c>
      <c r="G36" s="49">
        <v>456.92</v>
      </c>
      <c r="H36" s="49">
        <v>-0.63</v>
      </c>
      <c r="I36" s="49">
        <v>1.9</v>
      </c>
      <c r="J36" s="55">
        <v>0.28549999999999998</v>
      </c>
      <c r="K36" s="55">
        <v>0.32690000000000002</v>
      </c>
      <c r="L36" s="55">
        <v>-1.49498551957026E-3</v>
      </c>
      <c r="M36" s="55">
        <v>-1.62448513624109E-3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2.5" customHeight="1" x14ac:dyDescent="0.25">
      <c r="A37" s="50"/>
      <c r="B37" s="54">
        <v>6</v>
      </c>
      <c r="C37" s="54" t="s">
        <v>63</v>
      </c>
      <c r="D37" s="54" t="s">
        <v>26</v>
      </c>
      <c r="E37" s="49">
        <v>247.48</v>
      </c>
      <c r="F37" s="49">
        <v>248.4</v>
      </c>
      <c r="G37" s="49">
        <v>314.57</v>
      </c>
      <c r="H37" s="49">
        <v>-0.37</v>
      </c>
      <c r="I37" s="49">
        <v>-21.33</v>
      </c>
      <c r="J37" s="55">
        <v>0.79669999999999996</v>
      </c>
      <c r="K37" s="55">
        <v>0.47110000000000002</v>
      </c>
      <c r="L37" s="55">
        <v>-3.5879652469686199E-3</v>
      </c>
      <c r="M37" s="55">
        <v>-2.0166022380923802E-3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2.5" customHeight="1" x14ac:dyDescent="0.25">
      <c r="A38" s="50"/>
      <c r="B38" s="54">
        <v>7</v>
      </c>
      <c r="C38" s="54" t="s">
        <v>62</v>
      </c>
      <c r="D38" s="54" t="s">
        <v>26</v>
      </c>
      <c r="E38" s="49">
        <v>258.64</v>
      </c>
      <c r="F38" s="49">
        <v>259.37</v>
      </c>
      <c r="G38" s="49">
        <v>294.70999999999998</v>
      </c>
      <c r="H38" s="49">
        <v>-0.28000000000000003</v>
      </c>
      <c r="I38" s="49">
        <v>-12.24</v>
      </c>
      <c r="J38" s="55">
        <v>0.65449999999999997</v>
      </c>
      <c r="K38" s="55">
        <v>0.46079999999999999</v>
      </c>
      <c r="L38" s="55">
        <v>1.4949855195700901E-4</v>
      </c>
      <c r="M38" s="55">
        <v>8.4025093253840003E-5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2.5" customHeight="1" x14ac:dyDescent="0.25">
      <c r="A39" s="50"/>
      <c r="B39" s="54">
        <v>8</v>
      </c>
      <c r="C39" s="54" t="s">
        <v>50</v>
      </c>
      <c r="D39" s="54" t="s">
        <v>26</v>
      </c>
      <c r="E39" s="49">
        <v>391.4</v>
      </c>
      <c r="F39" s="49">
        <v>392.09</v>
      </c>
      <c r="G39" s="49">
        <v>399.52</v>
      </c>
      <c r="H39" s="49">
        <v>-0.18</v>
      </c>
      <c r="I39" s="49">
        <v>-2.0299999999999998</v>
      </c>
      <c r="J39" s="55">
        <v>0.87150000000000005</v>
      </c>
      <c r="K39" s="55">
        <v>0.48159999999999997</v>
      </c>
      <c r="L39" s="55">
        <v>-3.4683664054030098E-3</v>
      </c>
      <c r="M39" s="55">
        <v>-1.79253532274877E-3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2.5" customHeight="1" x14ac:dyDescent="0.25">
      <c r="A40" s="50"/>
      <c r="B40" s="54">
        <v>9</v>
      </c>
      <c r="C40" s="54" t="s">
        <v>38</v>
      </c>
      <c r="D40" s="54" t="s">
        <v>26</v>
      </c>
      <c r="E40" s="49">
        <v>551.54999999999995</v>
      </c>
      <c r="F40" s="49">
        <v>551.62</v>
      </c>
      <c r="G40" s="49">
        <v>529.23</v>
      </c>
      <c r="H40" s="49">
        <v>-0.01</v>
      </c>
      <c r="I40" s="49">
        <v>4.22</v>
      </c>
      <c r="J40" s="55">
        <v>2.1600000000000001E-2</v>
      </c>
      <c r="K40" s="55">
        <v>3.4099999999999998E-2</v>
      </c>
      <c r="L40" s="55">
        <v>0</v>
      </c>
      <c r="M40" s="55">
        <v>-2.8008364417950599E-5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3.1" customHeight="1" x14ac:dyDescent="0.25">
      <c r="A41" s="50"/>
      <c r="B41" s="77" t="s">
        <v>58</v>
      </c>
      <c r="C41" s="77"/>
      <c r="D41" s="77"/>
      <c r="E41" s="78"/>
      <c r="F41" s="78"/>
      <c r="G41" s="78"/>
      <c r="H41" s="78"/>
      <c r="I41" s="78"/>
      <c r="J41" s="57">
        <f>SUM(J32:J40)</f>
        <v>8.0298999999999996</v>
      </c>
      <c r="K41" s="57">
        <f>SUM(K32:K40)</f>
        <v>9.1015000000000033</v>
      </c>
      <c r="L41" s="57">
        <f>SUM(L32:L40)</f>
        <v>-0.28057888231294575</v>
      </c>
      <c r="M41" s="55">
        <f>SUM(M32:M40)</f>
        <v>-0.34654749294329179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2.5" customHeight="1" x14ac:dyDescent="0.25">
      <c r="A42" s="50"/>
      <c r="B42" s="75" t="s">
        <v>155</v>
      </c>
      <c r="C42" s="76"/>
      <c r="D42" s="76"/>
      <c r="E42" s="79"/>
      <c r="F42" s="79"/>
      <c r="G42" s="79"/>
      <c r="H42" s="79"/>
      <c r="I42" s="79"/>
      <c r="J42" s="80"/>
      <c r="K42" s="80"/>
      <c r="L42" s="80"/>
      <c r="M42" s="80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2.5" customHeight="1" x14ac:dyDescent="0.25">
      <c r="A43" s="50"/>
      <c r="B43" s="54">
        <v>1</v>
      </c>
      <c r="C43" s="54" t="s">
        <v>65</v>
      </c>
      <c r="D43" s="54" t="s">
        <v>26</v>
      </c>
      <c r="E43" s="49">
        <v>153.47</v>
      </c>
      <c r="F43" s="49">
        <v>153.47</v>
      </c>
      <c r="G43" s="49">
        <v>152.84</v>
      </c>
      <c r="H43" s="49">
        <v>0</v>
      </c>
      <c r="I43" s="49">
        <v>0.41</v>
      </c>
      <c r="J43" s="55">
        <v>0.59219999999999995</v>
      </c>
      <c r="K43" s="55">
        <v>0.1671</v>
      </c>
      <c r="L43" s="55">
        <v>0</v>
      </c>
      <c r="M43" s="55">
        <v>0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22.5" customHeight="1" x14ac:dyDescent="0.25">
      <c r="A44" s="50"/>
      <c r="B44" s="54">
        <v>2</v>
      </c>
      <c r="C44" s="54" t="s">
        <v>29</v>
      </c>
      <c r="D44" s="54" t="s">
        <v>30</v>
      </c>
      <c r="E44" s="49">
        <v>118.04</v>
      </c>
      <c r="F44" s="49">
        <v>118.04</v>
      </c>
      <c r="G44" s="49">
        <v>108.83</v>
      </c>
      <c r="H44" s="49">
        <v>0</v>
      </c>
      <c r="I44" s="49">
        <v>8.4600000000000009</v>
      </c>
      <c r="J44" s="55">
        <v>0.1041</v>
      </c>
      <c r="K44" s="55">
        <v>0.56979999999999997</v>
      </c>
      <c r="L44" s="55">
        <v>0</v>
      </c>
      <c r="M44" s="55">
        <v>0</v>
      </c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22.5" customHeight="1" x14ac:dyDescent="0.25">
      <c r="A45" s="50"/>
      <c r="B45" s="54">
        <v>3</v>
      </c>
      <c r="C45" s="54" t="s">
        <v>44</v>
      </c>
      <c r="D45" s="54" t="s">
        <v>30</v>
      </c>
      <c r="E45" s="49">
        <v>1146.3</v>
      </c>
      <c r="F45" s="49">
        <v>1146.3</v>
      </c>
      <c r="G45" s="49">
        <v>1053.5999999999999</v>
      </c>
      <c r="H45" s="49">
        <v>0</v>
      </c>
      <c r="I45" s="49">
        <v>8.8000000000000007</v>
      </c>
      <c r="J45" s="55">
        <v>8.0299999999999996E-2</v>
      </c>
      <c r="K45" s="55">
        <v>0.38169999999999998</v>
      </c>
      <c r="L45" s="55">
        <v>0</v>
      </c>
      <c r="M45" s="55">
        <v>0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22.5" customHeight="1" x14ac:dyDescent="0.25">
      <c r="A46" s="50"/>
      <c r="B46" s="54">
        <v>4</v>
      </c>
      <c r="C46" s="54" t="s">
        <v>67</v>
      </c>
      <c r="D46" s="54" t="s">
        <v>30</v>
      </c>
      <c r="E46" s="49">
        <v>62.97</v>
      </c>
      <c r="F46" s="49">
        <v>62.97</v>
      </c>
      <c r="G46" s="49">
        <v>72.599999999999994</v>
      </c>
      <c r="H46" s="49">
        <v>0</v>
      </c>
      <c r="I46" s="49">
        <v>-13.26</v>
      </c>
      <c r="J46" s="55">
        <v>0.28439999999999999</v>
      </c>
      <c r="K46" s="55">
        <v>0.22789999999999999</v>
      </c>
      <c r="L46" s="55">
        <v>0</v>
      </c>
      <c r="M46" s="55">
        <v>0</v>
      </c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22.5" customHeight="1" x14ac:dyDescent="0.25">
      <c r="A47" s="50"/>
      <c r="B47" s="54">
        <v>5</v>
      </c>
      <c r="C47" s="54" t="s">
        <v>68</v>
      </c>
      <c r="D47" s="54" t="s">
        <v>30</v>
      </c>
      <c r="E47" s="49">
        <v>368.65</v>
      </c>
      <c r="F47" s="49">
        <v>368.65</v>
      </c>
      <c r="G47" s="49">
        <v>320</v>
      </c>
      <c r="H47" s="49">
        <v>0</v>
      </c>
      <c r="I47" s="49">
        <v>15.2</v>
      </c>
      <c r="J47" s="55">
        <v>1.3895999999999999</v>
      </c>
      <c r="K47" s="55">
        <v>0.84540000000000004</v>
      </c>
      <c r="L47" s="55">
        <v>0</v>
      </c>
      <c r="M47" s="55">
        <v>0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22.5" customHeight="1" x14ac:dyDescent="0.25">
      <c r="A48" s="50"/>
      <c r="B48" s="54">
        <v>6</v>
      </c>
      <c r="C48" s="54" t="s">
        <v>69</v>
      </c>
      <c r="D48" s="54" t="s">
        <v>30</v>
      </c>
      <c r="E48" s="49">
        <v>447.06</v>
      </c>
      <c r="F48" s="49">
        <v>447.06</v>
      </c>
      <c r="G48" s="49">
        <v>447.07</v>
      </c>
      <c r="H48" s="49">
        <v>0</v>
      </c>
      <c r="I48" s="49">
        <v>0</v>
      </c>
      <c r="J48" s="55">
        <v>3.1478000000000002</v>
      </c>
      <c r="K48" s="55">
        <v>2.3913000000000002</v>
      </c>
      <c r="L48" s="55">
        <v>0</v>
      </c>
      <c r="M48" s="55">
        <v>0</v>
      </c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22.5" customHeight="1" x14ac:dyDescent="0.25">
      <c r="A49" s="50"/>
      <c r="B49" s="54">
        <v>7</v>
      </c>
      <c r="C49" s="54" t="s">
        <v>39</v>
      </c>
      <c r="D49" s="54" t="s">
        <v>40</v>
      </c>
      <c r="E49" s="49">
        <v>171.42</v>
      </c>
      <c r="F49" s="49">
        <v>171.42</v>
      </c>
      <c r="G49" s="49">
        <v>164.44</v>
      </c>
      <c r="H49" s="49">
        <v>0</v>
      </c>
      <c r="I49" s="49">
        <v>4.24</v>
      </c>
      <c r="J49" s="55">
        <v>1.3118000000000001</v>
      </c>
      <c r="K49" s="55">
        <v>1.3013999999999999</v>
      </c>
      <c r="L49" s="55">
        <v>0</v>
      </c>
      <c r="M49" s="55">
        <v>0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22.5" customHeight="1" x14ac:dyDescent="0.25">
      <c r="A50" s="50"/>
      <c r="B50" s="54">
        <v>8</v>
      </c>
      <c r="C50" s="54" t="s">
        <v>73</v>
      </c>
      <c r="D50" s="54" t="s">
        <v>30</v>
      </c>
      <c r="E50" s="49">
        <v>248.31</v>
      </c>
      <c r="F50" s="49">
        <v>248.31</v>
      </c>
      <c r="G50" s="49">
        <v>239.99</v>
      </c>
      <c r="H50" s="49">
        <v>0</v>
      </c>
      <c r="I50" s="49">
        <v>3.47</v>
      </c>
      <c r="J50" s="55">
        <v>1.617</v>
      </c>
      <c r="K50" s="55">
        <v>1.0931</v>
      </c>
      <c r="L50" s="55">
        <v>0</v>
      </c>
      <c r="M50" s="55">
        <v>0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22.5" customHeight="1" x14ac:dyDescent="0.25">
      <c r="A51" s="50"/>
      <c r="B51" s="54">
        <v>9</v>
      </c>
      <c r="C51" s="54" t="s">
        <v>74</v>
      </c>
      <c r="D51" s="54" t="s">
        <v>53</v>
      </c>
      <c r="E51" s="49">
        <v>679.17</v>
      </c>
      <c r="F51" s="49">
        <v>679.17</v>
      </c>
      <c r="G51" s="49">
        <v>655.45</v>
      </c>
      <c r="H51" s="49">
        <v>0</v>
      </c>
      <c r="I51" s="49">
        <v>3.62</v>
      </c>
      <c r="J51" s="55">
        <v>4.2221000000000002</v>
      </c>
      <c r="K51" s="55">
        <v>3.9577</v>
      </c>
      <c r="L51" s="55">
        <v>0</v>
      </c>
      <c r="M51" s="55">
        <v>0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22.5" customHeight="1" x14ac:dyDescent="0.25">
      <c r="A52" s="50"/>
      <c r="B52" s="54">
        <v>10</v>
      </c>
      <c r="C52" s="54" t="s">
        <v>75</v>
      </c>
      <c r="D52" s="54" t="s">
        <v>53</v>
      </c>
      <c r="E52" s="49">
        <v>536.21</v>
      </c>
      <c r="F52" s="49">
        <v>536.21</v>
      </c>
      <c r="G52" s="49">
        <v>497.93</v>
      </c>
      <c r="H52" s="49">
        <v>0</v>
      </c>
      <c r="I52" s="49">
        <v>7.69</v>
      </c>
      <c r="J52" s="55">
        <v>3.1699999999999999E-2</v>
      </c>
      <c r="K52" s="55">
        <v>0.10100000000000001</v>
      </c>
      <c r="L52" s="55">
        <v>0</v>
      </c>
      <c r="M52" s="55">
        <v>0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22.5" customHeight="1" x14ac:dyDescent="0.25">
      <c r="A53" s="50"/>
      <c r="B53" s="54">
        <v>11</v>
      </c>
      <c r="C53" s="54" t="s">
        <v>52</v>
      </c>
      <c r="D53" s="54" t="s">
        <v>53</v>
      </c>
      <c r="E53" s="49">
        <v>678.09</v>
      </c>
      <c r="F53" s="49">
        <v>678.09</v>
      </c>
      <c r="G53" s="49">
        <v>656.27</v>
      </c>
      <c r="H53" s="49">
        <v>0</v>
      </c>
      <c r="I53" s="49">
        <v>3.32</v>
      </c>
      <c r="J53" s="55">
        <v>2.3441999999999998</v>
      </c>
      <c r="K53" s="55">
        <v>2.1473</v>
      </c>
      <c r="L53" s="55">
        <v>0</v>
      </c>
      <c r="M53" s="55">
        <v>0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22.5" customHeight="1" x14ac:dyDescent="0.25">
      <c r="A54" s="50"/>
      <c r="B54" s="54">
        <v>12</v>
      </c>
      <c r="C54" s="54" t="s">
        <v>57</v>
      </c>
      <c r="D54" s="54" t="s">
        <v>53</v>
      </c>
      <c r="E54" s="49">
        <v>314.91000000000003</v>
      </c>
      <c r="F54" s="49">
        <v>314.91000000000003</v>
      </c>
      <c r="G54" s="49">
        <v>301.89999999999998</v>
      </c>
      <c r="H54" s="49">
        <v>0</v>
      </c>
      <c r="I54" s="49">
        <v>4.3099999999999996</v>
      </c>
      <c r="J54" s="55">
        <v>0.75839999999999996</v>
      </c>
      <c r="K54" s="55">
        <v>0.90239999999999998</v>
      </c>
      <c r="L54" s="55">
        <v>0</v>
      </c>
      <c r="M54" s="55">
        <v>0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22.5" customHeight="1" x14ac:dyDescent="0.25">
      <c r="A55" s="50"/>
      <c r="B55" s="54">
        <v>13</v>
      </c>
      <c r="C55" s="54" t="s">
        <v>76</v>
      </c>
      <c r="D55" s="54" t="s">
        <v>77</v>
      </c>
      <c r="E55" s="49">
        <v>2499</v>
      </c>
      <c r="F55" s="49">
        <v>2499</v>
      </c>
      <c r="G55" s="49">
        <v>2499</v>
      </c>
      <c r="H55" s="49">
        <v>0</v>
      </c>
      <c r="I55" s="49">
        <v>0</v>
      </c>
      <c r="J55" s="55">
        <v>0.63500000000000001</v>
      </c>
      <c r="K55" s="55">
        <v>0.51219999999999999</v>
      </c>
      <c r="L55" s="55">
        <v>0</v>
      </c>
      <c r="M55" s="55">
        <v>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22.5" customHeight="1" x14ac:dyDescent="0.25">
      <c r="A56" s="50"/>
      <c r="B56" s="54">
        <v>14</v>
      </c>
      <c r="C56" s="54" t="s">
        <v>119</v>
      </c>
      <c r="D56" s="54" t="s">
        <v>80</v>
      </c>
      <c r="E56" s="49">
        <v>7.4</v>
      </c>
      <c r="F56" s="49">
        <v>7.4</v>
      </c>
      <c r="G56" s="49">
        <v>4.8499999999999996</v>
      </c>
      <c r="H56" s="49">
        <v>0</v>
      </c>
      <c r="I56" s="49">
        <v>52.58</v>
      </c>
      <c r="J56" s="55">
        <v>8.3627000000000002</v>
      </c>
      <c r="K56" s="55">
        <v>12.9291</v>
      </c>
      <c r="L56" s="55">
        <v>0</v>
      </c>
      <c r="M56" s="55">
        <v>0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22.5" customHeight="1" x14ac:dyDescent="0.25">
      <c r="A57" s="50"/>
      <c r="B57" s="54">
        <v>15</v>
      </c>
      <c r="C57" s="54" t="s">
        <v>132</v>
      </c>
      <c r="D57" s="54" t="s">
        <v>81</v>
      </c>
      <c r="E57" s="49">
        <v>2566.5</v>
      </c>
      <c r="F57" s="49">
        <v>2566.5</v>
      </c>
      <c r="G57" s="49">
        <v>1976.5</v>
      </c>
      <c r="H57" s="49">
        <v>0</v>
      </c>
      <c r="I57" s="49">
        <v>29.85</v>
      </c>
      <c r="J57" s="55">
        <v>2.0674000000000001</v>
      </c>
      <c r="K57" s="55">
        <v>3.0667</v>
      </c>
      <c r="L57" s="55">
        <v>0</v>
      </c>
      <c r="M57" s="55">
        <v>0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22.5" customHeight="1" x14ac:dyDescent="0.25">
      <c r="A58" s="50"/>
      <c r="B58" s="54">
        <v>16</v>
      </c>
      <c r="C58" s="54" t="s">
        <v>82</v>
      </c>
      <c r="D58" s="54" t="s">
        <v>30</v>
      </c>
      <c r="E58" s="49">
        <v>402.11</v>
      </c>
      <c r="F58" s="49">
        <v>402.11</v>
      </c>
      <c r="G58" s="49">
        <v>382.04</v>
      </c>
      <c r="H58" s="49">
        <v>0</v>
      </c>
      <c r="I58" s="49">
        <v>5.25</v>
      </c>
      <c r="J58" s="55">
        <v>0.2495</v>
      </c>
      <c r="K58" s="55">
        <v>0.33739999999999998</v>
      </c>
      <c r="L58" s="55">
        <v>0</v>
      </c>
      <c r="M58" s="55">
        <v>0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22.5" customHeight="1" x14ac:dyDescent="0.25">
      <c r="A59" s="50"/>
      <c r="B59" s="54">
        <v>17</v>
      </c>
      <c r="C59" s="54" t="s">
        <v>43</v>
      </c>
      <c r="D59" s="54" t="s">
        <v>30</v>
      </c>
      <c r="E59" s="49">
        <v>6.24</v>
      </c>
      <c r="F59" s="49">
        <v>6.24</v>
      </c>
      <c r="G59" s="49">
        <v>6.24</v>
      </c>
      <c r="H59" s="49">
        <v>0</v>
      </c>
      <c r="I59" s="49">
        <v>0</v>
      </c>
      <c r="J59" s="55">
        <v>0.34949999999999998</v>
      </c>
      <c r="K59" s="55">
        <v>0.19689999999999999</v>
      </c>
      <c r="L59" s="55">
        <v>0</v>
      </c>
      <c r="M59" s="55">
        <v>0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22.5" customHeight="1" x14ac:dyDescent="0.25">
      <c r="A60" s="50"/>
      <c r="B60" s="54">
        <v>18</v>
      </c>
      <c r="C60" s="54" t="s">
        <v>86</v>
      </c>
      <c r="D60" s="54" t="s">
        <v>87</v>
      </c>
      <c r="E60" s="49">
        <v>1.79</v>
      </c>
      <c r="F60" s="49">
        <v>1.79</v>
      </c>
      <c r="G60" s="49">
        <v>1.79</v>
      </c>
      <c r="H60" s="49">
        <v>0</v>
      </c>
      <c r="I60" s="49">
        <v>0</v>
      </c>
      <c r="J60" s="55">
        <v>6.4500000000000002E-2</v>
      </c>
      <c r="K60" s="55">
        <v>0.54679999999999995</v>
      </c>
      <c r="L60" s="55">
        <v>0</v>
      </c>
      <c r="M60" s="55">
        <v>0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22.5" customHeight="1" x14ac:dyDescent="0.25">
      <c r="A61" s="50"/>
      <c r="B61" s="54">
        <v>19</v>
      </c>
      <c r="C61" s="54" t="s">
        <v>88</v>
      </c>
      <c r="D61" s="54" t="s">
        <v>30</v>
      </c>
      <c r="E61" s="49">
        <v>116.28</v>
      </c>
      <c r="F61" s="49">
        <v>116.28</v>
      </c>
      <c r="G61" s="49">
        <v>111.48</v>
      </c>
      <c r="H61" s="49">
        <v>0</v>
      </c>
      <c r="I61" s="49">
        <v>4.3099999999999996</v>
      </c>
      <c r="J61" s="55">
        <v>0.85289999999999999</v>
      </c>
      <c r="K61" s="55">
        <v>0.6784</v>
      </c>
      <c r="L61" s="55">
        <v>0</v>
      </c>
      <c r="M61" s="55">
        <v>0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23.1" customHeight="1" x14ac:dyDescent="0.25">
      <c r="A62" s="50"/>
      <c r="B62" s="77" t="s">
        <v>58</v>
      </c>
      <c r="C62" s="77"/>
      <c r="D62" s="77"/>
      <c r="E62" s="78"/>
      <c r="F62" s="78"/>
      <c r="G62" s="78"/>
      <c r="H62" s="78"/>
      <c r="I62" s="78"/>
      <c r="J62" s="57">
        <f>SUM(J43:J61)</f>
        <v>28.4651</v>
      </c>
      <c r="K62" s="57">
        <f>SUM(K43:K61)</f>
        <v>32.3536</v>
      </c>
      <c r="L62" s="57">
        <f>SUM(L43:L61)</f>
        <v>0</v>
      </c>
      <c r="M62" s="55">
        <f>SUM(M43:M61)</f>
        <v>0</v>
      </c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50"/>
      <c r="B63" s="50"/>
      <c r="C63" s="50"/>
      <c r="D63" s="50"/>
      <c r="E63" s="58"/>
      <c r="F63" s="58"/>
      <c r="G63" s="58"/>
      <c r="H63" s="58"/>
      <c r="I63" s="58"/>
      <c r="J63" s="59"/>
      <c r="K63" s="59"/>
      <c r="L63" s="59"/>
      <c r="M63" s="59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50"/>
      <c r="B64" s="50"/>
      <c r="C64" s="50"/>
      <c r="D64" s="50"/>
      <c r="E64" s="58"/>
      <c r="F64" s="58"/>
      <c r="G64" s="58"/>
      <c r="H64" s="58"/>
      <c r="I64" s="58"/>
      <c r="J64" s="59">
        <f>SUM(J30,J41,J62)</f>
        <v>100</v>
      </c>
      <c r="K64" s="59">
        <f>SUM(K30,K41,K62)</f>
        <v>100</v>
      </c>
      <c r="L64" s="59">
        <f>SUM(L30,L41,L62)</f>
        <v>0.39401838353793578</v>
      </c>
      <c r="M64" s="59">
        <f>SUM(M30,M41,M62)</f>
        <v>0.46894404544973445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50"/>
      <c r="B65" s="50"/>
      <c r="C65" s="50"/>
      <c r="D65" s="50"/>
      <c r="E65" s="58"/>
      <c r="F65" s="58"/>
      <c r="G65" s="58"/>
      <c r="H65" s="58"/>
      <c r="I65" s="58"/>
      <c r="J65" s="59"/>
      <c r="K65" s="59"/>
      <c r="L65" s="59"/>
      <c r="M65" s="59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50"/>
      <c r="B66" s="50"/>
      <c r="C66" s="50"/>
      <c r="D66" s="50"/>
      <c r="E66" s="58"/>
      <c r="F66" s="58"/>
      <c r="G66" s="58"/>
      <c r="H66" s="58"/>
      <c r="I66" s="58"/>
      <c r="J66" s="59"/>
      <c r="K66" s="59"/>
      <c r="L66" s="59"/>
      <c r="M66" s="59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50"/>
      <c r="B67" s="50"/>
      <c r="C67" s="50"/>
      <c r="D67" s="50"/>
      <c r="E67" s="58"/>
      <c r="F67" s="58"/>
      <c r="G67" s="58"/>
      <c r="H67" s="58"/>
      <c r="I67" s="58"/>
      <c r="J67" s="59"/>
      <c r="K67" s="59"/>
      <c r="L67" s="59"/>
      <c r="M67" s="59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50"/>
      <c r="B68" s="50"/>
      <c r="C68" s="50"/>
      <c r="D68" s="50"/>
      <c r="E68" s="58"/>
      <c r="F68" s="58"/>
      <c r="G68" s="58"/>
      <c r="H68" s="58"/>
      <c r="I68" s="58"/>
      <c r="J68" s="59"/>
      <c r="K68" s="59"/>
      <c r="L68" s="59"/>
      <c r="M68" s="59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50"/>
      <c r="B69" s="50"/>
      <c r="C69" s="50"/>
      <c r="D69" s="50"/>
      <c r="E69" s="58"/>
      <c r="F69" s="58"/>
      <c r="G69" s="58"/>
      <c r="H69" s="58"/>
      <c r="I69" s="58"/>
      <c r="J69" s="59"/>
      <c r="K69" s="59"/>
      <c r="L69" s="59"/>
      <c r="M69" s="59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50"/>
      <c r="B70" s="50"/>
      <c r="C70" s="50"/>
      <c r="D70" s="50"/>
      <c r="E70" s="58"/>
      <c r="F70" s="58"/>
      <c r="G70" s="58"/>
      <c r="H70" s="58"/>
      <c r="I70" s="58"/>
      <c r="J70" s="59"/>
      <c r="K70" s="59"/>
      <c r="L70" s="59"/>
      <c r="M70" s="59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60"/>
      <c r="F71" s="60"/>
      <c r="G71" s="60"/>
      <c r="H71" s="60"/>
      <c r="I71" s="60"/>
      <c r="J71" s="61"/>
      <c r="K71" s="61"/>
      <c r="L71" s="61"/>
      <c r="M71" s="61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60"/>
      <c r="F72" s="60"/>
      <c r="G72" s="60"/>
      <c r="H72" s="60"/>
      <c r="I72" s="60"/>
      <c r="J72" s="61"/>
      <c r="K72" s="61"/>
      <c r="L72" s="61"/>
      <c r="M72" s="61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60"/>
      <c r="F73" s="60"/>
      <c r="G73" s="60"/>
      <c r="H73" s="60"/>
      <c r="I73" s="60"/>
      <c r="J73" s="61"/>
      <c r="K73" s="61"/>
      <c r="L73" s="61"/>
      <c r="M73" s="61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60"/>
      <c r="F74" s="60"/>
      <c r="G74" s="60"/>
      <c r="H74" s="60"/>
      <c r="I74" s="60"/>
      <c r="J74" s="61"/>
      <c r="K74" s="61"/>
      <c r="L74" s="61"/>
      <c r="M74" s="61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60"/>
      <c r="F75" s="60"/>
      <c r="G75" s="60"/>
      <c r="H75" s="60"/>
      <c r="I75" s="60"/>
      <c r="J75" s="61"/>
      <c r="K75" s="61"/>
      <c r="L75" s="61"/>
      <c r="M75" s="61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60"/>
      <c r="F76" s="60"/>
      <c r="G76" s="60"/>
      <c r="H76" s="60"/>
      <c r="I76" s="60"/>
      <c r="J76" s="61"/>
      <c r="K76" s="61"/>
      <c r="L76" s="61"/>
      <c r="M76" s="61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60"/>
      <c r="F77" s="60"/>
      <c r="G77" s="60"/>
      <c r="H77" s="60"/>
      <c r="I77" s="60"/>
      <c r="J77" s="61"/>
      <c r="K77" s="61"/>
      <c r="L77" s="61"/>
      <c r="M77" s="61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60"/>
      <c r="F78" s="60"/>
      <c r="G78" s="60"/>
      <c r="H78" s="60"/>
      <c r="I78" s="60"/>
      <c r="J78" s="61"/>
      <c r="K78" s="61"/>
      <c r="L78" s="61"/>
      <c r="M78" s="61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60"/>
      <c r="F79" s="60"/>
      <c r="G79" s="60"/>
      <c r="H79" s="60"/>
      <c r="I79" s="60"/>
      <c r="J79" s="61"/>
      <c r="K79" s="61"/>
      <c r="L79" s="61"/>
      <c r="M79" s="61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60"/>
      <c r="F80" s="60"/>
      <c r="G80" s="60"/>
      <c r="H80" s="60"/>
      <c r="I80" s="60"/>
      <c r="J80" s="61"/>
      <c r="K80" s="61"/>
      <c r="L80" s="61"/>
      <c r="M80" s="61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0">
    <mergeCell ref="B62:I62"/>
    <mergeCell ref="B30:I30"/>
    <mergeCell ref="B31:M31"/>
    <mergeCell ref="B41:I41"/>
    <mergeCell ref="B42:M42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6"/>
  <sheetViews>
    <sheetView view="pageBreakPreview" zoomScale="120" zoomScaleNormal="120" zoomScaleSheetLayoutView="120" workbookViewId="0">
      <pane xSplit="1" ySplit="3" topLeftCell="B76" activePane="bottomRight" state="frozen"/>
      <selection pane="topRight" activeCell="B1" sqref="B1"/>
      <selection pane="bottomLeft" activeCell="A4" sqref="A4"/>
      <selection pane="bottomRight" activeCell="E91" sqref="E91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1" t="s">
        <v>125</v>
      </c>
      <c r="B3" s="82"/>
      <c r="C3" s="82"/>
      <c r="D3" s="83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81" t="s">
        <v>126</v>
      </c>
      <c r="B16" s="82"/>
      <c r="C16" s="82"/>
      <c r="D16" s="83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81" t="s">
        <v>130</v>
      </c>
      <c r="B29" s="82"/>
      <c r="C29" s="82"/>
      <c r="D29" s="83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81" t="s">
        <v>131</v>
      </c>
      <c r="B42" s="82"/>
      <c r="C42" s="82"/>
      <c r="D42" s="83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12.75" customHeight="1" thickBot="1" x14ac:dyDescent="0.3">
      <c r="A52" s="35" t="s">
        <v>102</v>
      </c>
      <c r="B52" s="36">
        <v>332.79</v>
      </c>
      <c r="C52" s="36">
        <v>2.0499999999999998</v>
      </c>
      <c r="D52" s="36">
        <v>10.06</v>
      </c>
      <c r="E52" s="33"/>
      <c r="F52" s="33"/>
    </row>
    <row r="53" spans="1:7" ht="25.5" customHeight="1" thickBot="1" x14ac:dyDescent="0.3">
      <c r="A53" s="88" t="s">
        <v>105</v>
      </c>
      <c r="B53" s="88"/>
      <c r="C53" s="88"/>
      <c r="D53" s="88"/>
    </row>
    <row r="54" spans="1:7" ht="40.5" customHeight="1" thickBot="1" x14ac:dyDescent="0.3">
      <c r="A54" s="6" t="s">
        <v>90</v>
      </c>
      <c r="B54" s="7" t="s">
        <v>115</v>
      </c>
      <c r="C54" s="7" t="s">
        <v>106</v>
      </c>
      <c r="D54" s="7" t="s">
        <v>107</v>
      </c>
    </row>
    <row r="55" spans="1:7" ht="13.5" thickBot="1" x14ac:dyDescent="0.3">
      <c r="A55" s="85" t="s">
        <v>125</v>
      </c>
      <c r="B55" s="86"/>
      <c r="C55" s="86"/>
      <c r="D55" s="87"/>
    </row>
    <row r="56" spans="1:7" ht="13.5" thickBot="1" x14ac:dyDescent="0.3">
      <c r="A56" s="8" t="s">
        <v>108</v>
      </c>
      <c r="B56" s="9">
        <v>214.22</v>
      </c>
      <c r="C56" s="9">
        <v>15.19062214335645</v>
      </c>
      <c r="D56" s="9">
        <v>30.232840902182488</v>
      </c>
    </row>
    <row r="57" spans="1:7" ht="14.25" customHeight="1" thickBot="1" x14ac:dyDescent="0.3">
      <c r="A57" s="8" t="s">
        <v>109</v>
      </c>
      <c r="B57" s="9">
        <v>221.39</v>
      </c>
      <c r="C57" s="9">
        <v>3.3470264214358991</v>
      </c>
      <c r="D57" s="9">
        <v>26.313687453642927</v>
      </c>
    </row>
    <row r="58" spans="1:7" ht="15" customHeight="1" thickBot="1" x14ac:dyDescent="0.3">
      <c r="A58" s="8" t="s">
        <v>120</v>
      </c>
      <c r="B58" s="9">
        <v>239.15</v>
      </c>
      <c r="C58" s="9">
        <v>8.0220425493473044</v>
      </c>
      <c r="D58" s="9">
        <v>34.899593862815891</v>
      </c>
    </row>
    <row r="59" spans="1:7" ht="15" customHeight="1" thickBot="1" x14ac:dyDescent="0.3">
      <c r="A59" s="6" t="s">
        <v>124</v>
      </c>
      <c r="B59" s="10">
        <v>260.18</v>
      </c>
      <c r="C59" s="10">
        <v>8.7936441563872165</v>
      </c>
      <c r="D59" s="10">
        <v>39.904285637468405</v>
      </c>
      <c r="E59" s="29"/>
      <c r="F59" s="29"/>
      <c r="G59" s="29"/>
    </row>
    <row r="60" spans="1:7" ht="15" customHeight="1" thickBot="1" x14ac:dyDescent="0.3">
      <c r="A60" s="81" t="s">
        <v>126</v>
      </c>
      <c r="B60" s="82"/>
      <c r="C60" s="82"/>
      <c r="D60" s="83"/>
    </row>
    <row r="61" spans="1:7" ht="15" customHeight="1" thickBot="1" x14ac:dyDescent="0.3">
      <c r="A61" s="8" t="s">
        <v>108</v>
      </c>
      <c r="B61" s="10">
        <v>277.94</v>
      </c>
      <c r="C61" s="10">
        <v>6.8260435083403763</v>
      </c>
      <c r="D61" s="10">
        <v>29.745121837363456</v>
      </c>
    </row>
    <row r="62" spans="1:7" ht="13.5" customHeight="1" thickBot="1" x14ac:dyDescent="0.3">
      <c r="A62" s="8" t="s">
        <v>127</v>
      </c>
      <c r="B62" s="10">
        <v>295.24666666666667</v>
      </c>
      <c r="C62" s="10">
        <v>6.2267635700750787</v>
      </c>
      <c r="D62" s="10">
        <v>33.360434828432489</v>
      </c>
      <c r="E62" s="29"/>
      <c r="F62" s="29"/>
      <c r="G62" s="29"/>
    </row>
    <row r="63" spans="1:7" ht="13.5" customHeight="1" thickBot="1" x14ac:dyDescent="0.3">
      <c r="A63" s="25" t="s">
        <v>128</v>
      </c>
      <c r="B63" s="26">
        <v>312.48</v>
      </c>
      <c r="C63" s="26">
        <v>5.8369273150134404</v>
      </c>
      <c r="D63" s="26">
        <v>30.662763955676354</v>
      </c>
    </row>
    <row r="64" spans="1:7" ht="13.5" customHeight="1" thickBot="1" x14ac:dyDescent="0.3">
      <c r="A64" s="27" t="s">
        <v>129</v>
      </c>
      <c r="B64" s="26">
        <v>306.61666666666667</v>
      </c>
      <c r="C64" s="26">
        <v>-1.8763867554190199</v>
      </c>
      <c r="D64" s="26">
        <v>17.847900171676017</v>
      </c>
    </row>
    <row r="65" spans="1:7" ht="13.5" customHeight="1" thickBot="1" x14ac:dyDescent="0.3">
      <c r="A65" s="81" t="s">
        <v>130</v>
      </c>
      <c r="B65" s="82"/>
      <c r="C65" s="82"/>
      <c r="D65" s="83"/>
    </row>
    <row r="66" spans="1:7" ht="15" customHeight="1" thickBot="1" x14ac:dyDescent="0.3">
      <c r="A66" s="34" t="s">
        <v>108</v>
      </c>
      <c r="B66" s="30">
        <f>AVERAGE(B30:B32)</f>
        <v>310.92666666666668</v>
      </c>
      <c r="C66" s="31">
        <f>B66/B64*100-100</f>
        <v>1.4056639669511384</v>
      </c>
      <c r="D66" s="31">
        <f>B66/B61*100-100</f>
        <v>11.868268930944325</v>
      </c>
    </row>
    <row r="67" spans="1:7" ht="13.5" thickBot="1" x14ac:dyDescent="0.3">
      <c r="A67" s="40" t="s">
        <v>127</v>
      </c>
      <c r="B67" s="26">
        <f>AVERAGE(B33:B35)</f>
        <v>315.93666666666667</v>
      </c>
      <c r="C67" s="38">
        <f>B67/B66*100-100</f>
        <v>1.6113124209352634</v>
      </c>
      <c r="D67" s="39">
        <f>B67/B62*100-100</f>
        <v>7.0076997764580966</v>
      </c>
      <c r="F67" s="33"/>
      <c r="G67" s="33"/>
    </row>
    <row r="68" spans="1:7" ht="13.5" thickBot="1" x14ac:dyDescent="0.3">
      <c r="A68" s="40" t="s">
        <v>128</v>
      </c>
      <c r="B68" s="26">
        <f>AVERAGE(B36:B38)</f>
        <v>310.56</v>
      </c>
      <c r="C68" s="38">
        <f>B68/B67*100-100</f>
        <v>-1.701817874890537</v>
      </c>
      <c r="D68" s="39">
        <f>B68/B63*100-100</f>
        <v>-0.61443932411674496</v>
      </c>
      <c r="F68" s="33"/>
      <c r="G68" s="33"/>
    </row>
    <row r="69" spans="1:7" ht="13.5" thickBot="1" x14ac:dyDescent="0.3">
      <c r="A69" s="41" t="s">
        <v>129</v>
      </c>
      <c r="B69" s="26">
        <f>AVERAGE(B39:B41)</f>
        <v>300.32</v>
      </c>
      <c r="C69" s="38">
        <f>B69/B68*100-100</f>
        <v>-3.2972694487377652</v>
      </c>
      <c r="D69" s="39">
        <f>B69/B64*100-100</f>
        <v>-2.0535956949502747</v>
      </c>
      <c r="F69" s="33"/>
      <c r="G69" s="33"/>
    </row>
    <row r="70" spans="1:7" ht="13.5" thickBot="1" x14ac:dyDescent="0.3">
      <c r="A70" s="89" t="s">
        <v>131</v>
      </c>
      <c r="B70" s="90"/>
      <c r="C70" s="90"/>
      <c r="D70" s="91"/>
      <c r="F70" s="33"/>
      <c r="G70" s="33"/>
    </row>
    <row r="71" spans="1:7" ht="12.75" customHeight="1" thickBot="1" x14ac:dyDescent="0.3">
      <c r="A71" s="37" t="s">
        <v>108</v>
      </c>
      <c r="B71" s="38">
        <f>AVERAGE(B43:B45)</f>
        <v>317.38333333333333</v>
      </c>
      <c r="C71" s="38">
        <f>B71/B69*100-100</f>
        <v>5.6817172793464721</v>
      </c>
      <c r="D71" s="39">
        <f>B71/B66*100-100</f>
        <v>2.0765882630416428</v>
      </c>
    </row>
    <row r="72" spans="1:7" ht="12.75" customHeight="1" thickBot="1" x14ac:dyDescent="0.3">
      <c r="A72" s="40" t="s">
        <v>127</v>
      </c>
      <c r="B72" s="38">
        <f>AVERAGE(B46:B48)</f>
        <v>328.01333333333332</v>
      </c>
      <c r="C72" s="38">
        <f>B72/B71*100-100</f>
        <v>3.349262196082563</v>
      </c>
      <c r="D72" s="39">
        <f>B72/B67*100-100</f>
        <v>3.8224960698874213</v>
      </c>
    </row>
    <row r="73" spans="1:7" ht="12.75" customHeight="1" thickBot="1" x14ac:dyDescent="0.3">
      <c r="A73" s="42" t="s">
        <v>128</v>
      </c>
      <c r="B73" s="38">
        <f>AVERAGE(B49:B51)</f>
        <v>324.70333333333332</v>
      </c>
      <c r="C73" s="38">
        <f>B73/B72*100-100</f>
        <v>-1.0091053209219041</v>
      </c>
      <c r="D73" s="38">
        <f>B73/B68*100-100</f>
        <v>4.5541387600893017</v>
      </c>
    </row>
    <row r="74" spans="1:7" ht="27" customHeight="1" thickBot="1" x14ac:dyDescent="0.3">
      <c r="A74" s="32" t="s">
        <v>110</v>
      </c>
      <c r="B74" s="32"/>
      <c r="C74" s="32"/>
      <c r="D74" s="32"/>
    </row>
    <row r="75" spans="1:7" ht="37.5" customHeight="1" thickBot="1" x14ac:dyDescent="0.3">
      <c r="A75" s="40" t="s">
        <v>90</v>
      </c>
      <c r="B75" s="7" t="s">
        <v>115</v>
      </c>
      <c r="C75" s="7" t="s">
        <v>111</v>
      </c>
      <c r="D75" s="7" t="s">
        <v>112</v>
      </c>
    </row>
    <row r="76" spans="1:7" ht="17.25" customHeight="1" thickBot="1" x14ac:dyDescent="0.3">
      <c r="A76" s="85" t="s">
        <v>125</v>
      </c>
      <c r="B76" s="86"/>
      <c r="C76" s="86"/>
      <c r="D76" s="87"/>
    </row>
    <row r="77" spans="1:7" ht="14.25" customHeight="1" thickBot="1" x14ac:dyDescent="0.3">
      <c r="A77" s="15" t="s">
        <v>113</v>
      </c>
      <c r="B77" s="16">
        <v>217.81</v>
      </c>
      <c r="C77" s="17">
        <v>19.926219579341492</v>
      </c>
      <c r="D77" s="17">
        <v>28.214033435366161</v>
      </c>
      <c r="F77" s="29"/>
    </row>
    <row r="78" spans="1:7" ht="20.25" customHeight="1" thickBot="1" x14ac:dyDescent="0.3">
      <c r="A78" s="12" t="s">
        <v>114</v>
      </c>
      <c r="B78" s="13">
        <v>249.67</v>
      </c>
      <c r="C78" s="14">
        <v>14.62742757449152</v>
      </c>
      <c r="D78" s="14">
        <v>37.468340491135308</v>
      </c>
    </row>
    <row r="79" spans="1:7" ht="15" customHeight="1" thickBot="1" x14ac:dyDescent="0.3">
      <c r="A79" s="85" t="s">
        <v>126</v>
      </c>
      <c r="B79" s="86"/>
      <c r="C79" s="86"/>
      <c r="D79" s="87"/>
    </row>
    <row r="80" spans="1:7" ht="11.25" customHeight="1" thickBot="1" x14ac:dyDescent="0.3">
      <c r="A80" s="15" t="s">
        <v>113</v>
      </c>
      <c r="B80" s="21">
        <v>286.59499999999997</v>
      </c>
      <c r="C80" s="14">
        <v>14.789522169263421</v>
      </c>
      <c r="D80" s="14">
        <v>31.580276387677316</v>
      </c>
    </row>
    <row r="81" spans="1:4" ht="16.5" customHeight="1" thickBot="1" x14ac:dyDescent="0.3">
      <c r="A81" s="15" t="s">
        <v>114</v>
      </c>
      <c r="B81" s="21">
        <v>309.54666666666662</v>
      </c>
      <c r="C81" s="21">
        <v>8.0083974481992612</v>
      </c>
      <c r="D81" s="21">
        <v>23.982323333466837</v>
      </c>
    </row>
    <row r="82" spans="1:4" ht="13.5" thickBot="1" x14ac:dyDescent="0.3">
      <c r="A82" s="85" t="s">
        <v>130</v>
      </c>
      <c r="B82" s="86"/>
      <c r="C82" s="86"/>
      <c r="D82" s="87"/>
    </row>
    <row r="83" spans="1:4" ht="13.5" thickBot="1" x14ac:dyDescent="0.3">
      <c r="A83" s="15" t="s">
        <v>113</v>
      </c>
      <c r="B83" s="21">
        <f>AVERAGE(B30:B35)</f>
        <v>313.43166666666667</v>
      </c>
      <c r="C83" s="14">
        <f>B83/B81*100-100</f>
        <v>1.2550611647140073</v>
      </c>
      <c r="D83" s="14">
        <f>B83/B80*100-100</f>
        <v>9.3639688992015522</v>
      </c>
    </row>
    <row r="84" spans="1:4" ht="13.5" thickBot="1" x14ac:dyDescent="0.3">
      <c r="A84" s="15" t="s">
        <v>114</v>
      </c>
      <c r="B84" s="21">
        <f>AVERAGE(B36:B41)</f>
        <v>305.44</v>
      </c>
      <c r="C84" s="14">
        <f>B84/B83*100-100</f>
        <v>-2.5497317331263076</v>
      </c>
      <c r="D84" s="14">
        <f>B84/B81*100-100</f>
        <v>-1.3266712611991665</v>
      </c>
    </row>
    <row r="85" spans="1:4" ht="13.5" thickBot="1" x14ac:dyDescent="0.3">
      <c r="A85" s="85" t="s">
        <v>131</v>
      </c>
      <c r="B85" s="86"/>
      <c r="C85" s="86"/>
      <c r="D85" s="87"/>
    </row>
    <row r="86" spans="1:4" ht="13.5" thickBot="1" x14ac:dyDescent="0.3">
      <c r="A86" s="15" t="s">
        <v>113</v>
      </c>
      <c r="B86" s="21">
        <f>AVERAGE(B43:B48)</f>
        <v>322.69833333333332</v>
      </c>
      <c r="C86" s="14">
        <f>B86/B84*100-100</f>
        <v>5.6503186659682143</v>
      </c>
      <c r="D86" s="14">
        <f>B86/B83*100-100</f>
        <v>2.9565189647929628</v>
      </c>
    </row>
    <row r="87" spans="1:4" ht="15.75" x14ac:dyDescent="0.25">
      <c r="A87" s="11"/>
      <c r="B87" s="4"/>
      <c r="C87" s="84" t="s">
        <v>121</v>
      </c>
      <c r="D87" s="84"/>
    </row>
    <row r="88" spans="1:4" ht="18.75" x14ac:dyDescent="0.25">
      <c r="A88" s="18"/>
      <c r="B88" s="18"/>
      <c r="C88" s="84" t="s">
        <v>1</v>
      </c>
      <c r="D88" s="84"/>
    </row>
    <row r="89" spans="1:4" ht="15" customHeight="1" x14ac:dyDescent="0.25">
      <c r="A89" s="43" t="s">
        <v>142</v>
      </c>
      <c r="B89" s="4"/>
      <c r="C89" s="84" t="s">
        <v>143</v>
      </c>
      <c r="D89" s="84"/>
    </row>
    <row r="96" spans="1:4" s="20" customFormat="1" ht="15" x14ac:dyDescent="0.25">
      <c r="A96" s="19"/>
      <c r="B96" s="1"/>
      <c r="C96" s="1"/>
      <c r="D96" s="1"/>
    </row>
  </sheetData>
  <mergeCells count="16">
    <mergeCell ref="C89:D89"/>
    <mergeCell ref="A53:D53"/>
    <mergeCell ref="A76:D76"/>
    <mergeCell ref="A55:D55"/>
    <mergeCell ref="A79:D79"/>
    <mergeCell ref="A60:D60"/>
    <mergeCell ref="A82:D82"/>
    <mergeCell ref="A70:D70"/>
    <mergeCell ref="A3:D3"/>
    <mergeCell ref="C87:D87"/>
    <mergeCell ref="C88:D88"/>
    <mergeCell ref="A16:D16"/>
    <mergeCell ref="A29:D29"/>
    <mergeCell ref="A65:D65"/>
    <mergeCell ref="A42:D42"/>
    <mergeCell ref="A85:D8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ignoredErrors>
    <ignoredError sqref="B66:B69 B83:B84 B71:B73 B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2026-05-07T11:30:08Z</cp:lastPrinted>
  <dcterms:created xsi:type="dcterms:W3CDTF">2019-08-26T06:34:44Z</dcterms:created>
  <dcterms:modified xsi:type="dcterms:W3CDTF">2026-05-14T11:07:40Z</dcterms:modified>
</cp:coreProperties>
</file>